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mith\Desktop\Exports (Updated)\"/>
    </mc:Choice>
  </mc:AlternateContent>
  <xr:revisionPtr revIDLastSave="0" documentId="13_ncr:1_{563000CC-A55A-4B91-908C-244F9E66BB49}" xr6:coauthVersionLast="47" xr6:coauthVersionMax="47" xr10:uidLastSave="{00000000-0000-0000-0000-000000000000}"/>
  <bookViews>
    <workbookView xWindow="28680" yWindow="-120" windowWidth="29040" windowHeight="15720" xr2:uid="{E396106B-326A-40E0-BD51-F295FA02DED6}"/>
  </bookViews>
  <sheets>
    <sheet name="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2" i="1" l="1"/>
  <c r="J93" i="1"/>
  <c r="J94" i="1"/>
  <c r="J95" i="1"/>
  <c r="J96" i="1"/>
  <c r="J97" i="1"/>
  <c r="J98" i="1"/>
  <c r="F99" i="1"/>
  <c r="H99" i="1"/>
  <c r="J99" i="1"/>
  <c r="H98" i="1"/>
  <c r="H97" i="1"/>
  <c r="H96" i="1"/>
  <c r="H95" i="1"/>
  <c r="H94" i="1"/>
  <c r="H93" i="1"/>
  <c r="H92" i="1"/>
  <c r="F23" i="1"/>
  <c r="H22" i="1"/>
  <c r="J22" i="1" s="1"/>
  <c r="G211" i="1" l="1"/>
  <c r="F211" i="1"/>
  <c r="H210" i="1"/>
  <c r="H209" i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H198" i="1"/>
  <c r="J198" i="1" s="1"/>
  <c r="J199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J191" i="1"/>
  <c r="H190" i="1"/>
  <c r="J190" i="1" s="1"/>
  <c r="H188" i="1"/>
  <c r="H187" i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J170" i="1"/>
  <c r="J169" i="1"/>
  <c r="J168" i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J159" i="1"/>
  <c r="F159" i="1"/>
  <c r="F189" i="1" s="1"/>
  <c r="H158" i="1"/>
  <c r="J158" i="1" s="1"/>
  <c r="H157" i="1"/>
  <c r="J157" i="1" s="1"/>
  <c r="G156" i="1"/>
  <c r="F156" i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I147" i="1"/>
  <c r="H147" i="1"/>
  <c r="I146" i="1"/>
  <c r="H146" i="1"/>
  <c r="I145" i="1"/>
  <c r="H145" i="1"/>
  <c r="I144" i="1"/>
  <c r="H144" i="1"/>
  <c r="H143" i="1"/>
  <c r="J143" i="1" s="1"/>
  <c r="H142" i="1"/>
  <c r="J142" i="1" s="1"/>
  <c r="H141" i="1"/>
  <c r="J141" i="1" s="1"/>
  <c r="H140" i="1"/>
  <c r="J140" i="1" s="1"/>
  <c r="H139" i="1"/>
  <c r="G138" i="1"/>
  <c r="F138" i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I128" i="1"/>
  <c r="H128" i="1"/>
  <c r="H127" i="1"/>
  <c r="J127" i="1" s="1"/>
  <c r="I126" i="1"/>
  <c r="H126" i="1"/>
  <c r="I125" i="1"/>
  <c r="H125" i="1"/>
  <c r="H124" i="1"/>
  <c r="J124" i="1" s="1"/>
  <c r="H123" i="1"/>
  <c r="J123" i="1" s="1"/>
  <c r="H122" i="1"/>
  <c r="J122" i="1" s="1"/>
  <c r="H121" i="1"/>
  <c r="J121" i="1" s="1"/>
  <c r="J120" i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H113" i="1"/>
  <c r="G113" i="1"/>
  <c r="F113" i="1"/>
  <c r="J111" i="1"/>
  <c r="J110" i="1"/>
  <c r="J109" i="1"/>
  <c r="J108" i="1"/>
  <c r="J107" i="1"/>
  <c r="J106" i="1"/>
  <c r="J105" i="1"/>
  <c r="J104" i="1"/>
  <c r="J103" i="1"/>
  <c r="G102" i="1"/>
  <c r="F102" i="1"/>
  <c r="I101" i="1"/>
  <c r="H101" i="1"/>
  <c r="H100" i="1"/>
  <c r="J100" i="1" s="1"/>
  <c r="G99" i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J73" i="1"/>
  <c r="H72" i="1"/>
  <c r="J72" i="1" s="1"/>
  <c r="H71" i="1"/>
  <c r="J71" i="1" s="1"/>
  <c r="H70" i="1"/>
  <c r="J70" i="1" s="1"/>
  <c r="H69" i="1"/>
  <c r="J69" i="1" s="1"/>
  <c r="H68" i="1"/>
  <c r="J68" i="1" s="1"/>
  <c r="I67" i="1"/>
  <c r="H67" i="1"/>
  <c r="I66" i="1"/>
  <c r="H66" i="1"/>
  <c r="I65" i="1"/>
  <c r="H65" i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H55" i="1"/>
  <c r="J55" i="1" s="1"/>
  <c r="I54" i="1"/>
  <c r="H54" i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G23" i="1"/>
  <c r="H21" i="1"/>
  <c r="J21" i="1" s="1"/>
  <c r="H20" i="1"/>
  <c r="J20" i="1" s="1"/>
  <c r="H19" i="1"/>
  <c r="J19" i="1" s="1"/>
  <c r="H18" i="1"/>
  <c r="J18" i="1" s="1"/>
  <c r="I17" i="1"/>
  <c r="H17" i="1"/>
  <c r="I16" i="1"/>
  <c r="H16" i="1"/>
  <c r="H15" i="1"/>
  <c r="J15" i="1" s="1"/>
  <c r="J14" i="1"/>
  <c r="H13" i="1"/>
  <c r="J13" i="1" s="1"/>
  <c r="H12" i="1"/>
  <c r="G11" i="1"/>
  <c r="F11" i="1"/>
  <c r="I10" i="1"/>
  <c r="H10" i="1"/>
  <c r="G9" i="1"/>
  <c r="F9" i="1"/>
  <c r="I8" i="1"/>
  <c r="H8" i="1"/>
  <c r="H7" i="1"/>
  <c r="J7" i="1" s="1"/>
  <c r="H6" i="1"/>
  <c r="J6" i="1" s="1"/>
  <c r="H5" i="1"/>
  <c r="J5" i="1" s="1"/>
  <c r="J56" i="1" l="1"/>
  <c r="J125" i="1"/>
  <c r="I199" i="1"/>
  <c r="J12" i="1"/>
  <c r="H23" i="1"/>
  <c r="J16" i="1"/>
  <c r="J145" i="1"/>
  <c r="J17" i="1"/>
  <c r="J65" i="1"/>
  <c r="J67" i="1"/>
  <c r="J66" i="1"/>
  <c r="J8" i="1"/>
  <c r="J9" i="1" s="1"/>
  <c r="J101" i="1"/>
  <c r="J102" i="1" s="1"/>
  <c r="J128" i="1"/>
  <c r="G212" i="1"/>
  <c r="H156" i="1"/>
  <c r="J147" i="1"/>
  <c r="J10" i="1"/>
  <c r="J11" i="1" s="1"/>
  <c r="J144" i="1"/>
  <c r="J146" i="1"/>
  <c r="J139" i="1"/>
  <c r="J113" i="1"/>
  <c r="H138" i="1"/>
  <c r="J126" i="1"/>
  <c r="H11" i="1"/>
  <c r="F212" i="1"/>
  <c r="J54" i="1"/>
  <c r="J114" i="1"/>
  <c r="H211" i="1"/>
  <c r="J189" i="1"/>
  <c r="J211" i="1"/>
  <c r="H9" i="1"/>
  <c r="J24" i="1"/>
  <c r="H189" i="1"/>
  <c r="H102" i="1"/>
  <c r="J23" i="1" l="1"/>
  <c r="J156" i="1"/>
  <c r="J138" i="1"/>
  <c r="H212" i="1"/>
  <c r="J212" i="1" l="1"/>
</calcChain>
</file>

<file path=xl/sharedStrings.xml><?xml version="1.0" encoding="utf-8"?>
<sst xmlns="http://schemas.openxmlformats.org/spreadsheetml/2006/main" count="1009" uniqueCount="49">
  <si>
    <t>EXPORTS (GOLD) FOR YEAR 2020</t>
  </si>
  <si>
    <t xml:space="preserve">The table below provides details on all gold exported by the Guyana Gold Board, Licensed Gold Dealers and the Foreign Investors (i.e. Large Scale Miners) for the year 2020. </t>
  </si>
  <si>
    <t>Date</t>
  </si>
  <si>
    <t>Exporting Entity</t>
  </si>
  <si>
    <t>Commodity</t>
  </si>
  <si>
    <t>National/International Classification</t>
  </si>
  <si>
    <t>Operational Location</t>
  </si>
  <si>
    <t>Quantity/ Volume</t>
  </si>
  <si>
    <t>USD Price</t>
  </si>
  <si>
    <t xml:space="preserve">USD Value </t>
  </si>
  <si>
    <t>Buyer/Shipped To:</t>
  </si>
  <si>
    <t xml:space="preserve"> Grams (g)</t>
  </si>
  <si>
    <t>Ounces (oz)</t>
  </si>
  <si>
    <t>Adamantium Metals</t>
  </si>
  <si>
    <t>Gold</t>
  </si>
  <si>
    <t>International</t>
  </si>
  <si>
    <t xml:space="preserve">Guyana </t>
  </si>
  <si>
    <t>Royal Canadian Mint, 320 Sussex Drive Ontario Canada</t>
  </si>
  <si>
    <t>TOTAL</t>
  </si>
  <si>
    <t>Adolphus Mining</t>
  </si>
  <si>
    <t>T.L.I Global FZ-LLC - Business Centre Rakez, Ras Khaimah UAE</t>
  </si>
  <si>
    <t xml:space="preserve">Dinar Trading </t>
  </si>
  <si>
    <t>Precious Metals X Change Group Inc. 1890 NW 95 Avenue Doral Florida 33172</t>
  </si>
  <si>
    <t>Precious Metals X Change Group Inc. 1890 NW 95 Avenue Doral Florida 33173</t>
  </si>
  <si>
    <t>EL Dorado Trading</t>
  </si>
  <si>
    <t>Guyana</t>
  </si>
  <si>
    <t>Guardian International Gold Corp. 21 Dundas Square Toronto Ont Canada</t>
  </si>
  <si>
    <t>Tony Goetz, Jacob Jacobsstraat 58-2018 Antwerp, Belgium</t>
  </si>
  <si>
    <t xml:space="preserve">Argor-Heraeus - Switzerland </t>
  </si>
  <si>
    <t xml:space="preserve">Guardian International Gold Corp. 21 Dundas Square Toronto Ont Canada </t>
  </si>
  <si>
    <t>Argor-Heraeus - Switzerland - US1,730</t>
  </si>
  <si>
    <t>Argor-Heraeus - Switzerland</t>
  </si>
  <si>
    <t>Shiphur Gold DMCC  3605 Oaks Liwa Heights Cluster W JLT Dubai UAE</t>
  </si>
  <si>
    <t>Gold Bar Development and Consulting Inc.</t>
  </si>
  <si>
    <t xml:space="preserve">Gold </t>
  </si>
  <si>
    <t>Baird &amp; Company Ltd 20-21 Gemini Business Park, Hornet Way London E6 7FF</t>
  </si>
  <si>
    <t>Guyana Gold Board</t>
  </si>
  <si>
    <t>Royal Canadian Mint, Ottawa Canada</t>
  </si>
  <si>
    <t>Mohamed's Enterprise</t>
  </si>
  <si>
    <t>Zee Gold DMCC, 806 Swiss Tower  Po Box 413763 Dubai , UAE</t>
  </si>
  <si>
    <t xml:space="preserve">Asia Pacific International Inc. - 16 Mallard Road, Suite #A301,Toronto, Canada </t>
  </si>
  <si>
    <t>Pure Diamond Inc.</t>
  </si>
  <si>
    <t>Zee Gold DMCC 3605 Oaks Liwa Heights, W Cluster Jumeirah Lake Towers Dubai UAE</t>
  </si>
  <si>
    <t>AGM Inc. (Guyana Gold Fields Inc.)</t>
  </si>
  <si>
    <t>Asahi Refining Canada Ltd Lot 130 Glidden Road Brampton, Ontario L6W 3M8</t>
  </si>
  <si>
    <t xml:space="preserve">Troy Resources Guyana Inc. </t>
  </si>
  <si>
    <t xml:space="preserve">Techemet Metal Trading LLC 6025 Genoa Red Bluff Rd Pasadena, TX 77507 U.S.A </t>
  </si>
  <si>
    <t>OVERALL TOTAL</t>
  </si>
  <si>
    <t>Precious Metals X Change Group Inc. 1890 NW 95 Avenue Doral Florida 33174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</si>
</sst>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0000_);_(* \(#,##0.000000000\);_(* &quot;-&quot;??_);_(@_)"/>
    <numFmt numFmtId="165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5" fontId="6" fillId="0" borderId="4" xfId="0" applyNumberFormat="1" applyFont="1" applyBorder="1" applyAlignment="1">
      <alignment horizontal="left"/>
    </xf>
    <xf numFmtId="15" fontId="6" fillId="0" borderId="5" xfId="0" applyNumberFormat="1" applyFont="1" applyBorder="1" applyAlignment="1">
      <alignment horizontal="left"/>
    </xf>
    <xf numFmtId="1" fontId="6" fillId="0" borderId="5" xfId="0" applyNumberFormat="1" applyFont="1" applyBorder="1" applyAlignment="1">
      <alignment horizontal="center"/>
    </xf>
    <xf numFmtId="43" fontId="6" fillId="0" borderId="5" xfId="1" applyFont="1" applyBorder="1" applyAlignment="1">
      <alignment horizontal="left"/>
    </xf>
    <xf numFmtId="164" fontId="6" fillId="0" borderId="5" xfId="1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5" fontId="6" fillId="0" borderId="8" xfId="0" applyNumberFormat="1" applyFont="1" applyBorder="1" applyAlignment="1">
      <alignment horizontal="left"/>
    </xf>
    <xf numFmtId="15" fontId="6" fillId="0" borderId="9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center"/>
    </xf>
    <xf numFmtId="43" fontId="6" fillId="0" borderId="9" xfId="1" applyFont="1" applyBorder="1" applyAlignment="1">
      <alignment horizontal="left"/>
    </xf>
    <xf numFmtId="164" fontId="6" fillId="0" borderId="9" xfId="1" applyNumberFormat="1" applyFont="1" applyBorder="1" applyAlignment="1">
      <alignment horizontal="left"/>
    </xf>
    <xf numFmtId="15" fontId="6" fillId="0" borderId="11" xfId="0" applyNumberFormat="1" applyFont="1" applyBorder="1" applyAlignment="1">
      <alignment horizontal="left"/>
    </xf>
    <xf numFmtId="15" fontId="6" fillId="0" borderId="12" xfId="0" applyNumberFormat="1" applyFont="1" applyBorder="1" applyAlignment="1">
      <alignment horizontal="left"/>
    </xf>
    <xf numFmtId="1" fontId="6" fillId="0" borderId="12" xfId="0" applyNumberFormat="1" applyFont="1" applyBorder="1" applyAlignment="1">
      <alignment horizontal="center"/>
    </xf>
    <xf numFmtId="43" fontId="6" fillId="0" borderId="12" xfId="1" applyFont="1" applyBorder="1" applyAlignment="1">
      <alignment horizontal="left"/>
    </xf>
    <xf numFmtId="164" fontId="6" fillId="0" borderId="12" xfId="1" applyNumberFormat="1" applyFont="1" applyBorder="1" applyAlignment="1">
      <alignment horizontal="left"/>
    </xf>
    <xf numFmtId="43" fontId="6" fillId="3" borderId="12" xfId="1" applyFont="1" applyFill="1" applyBorder="1" applyAlignment="1">
      <alignment horizontal="left"/>
    </xf>
    <xf numFmtId="43" fontId="8" fillId="0" borderId="14" xfId="1" applyFont="1" applyBorder="1" applyAlignment="1">
      <alignment horizontal="left"/>
    </xf>
    <xf numFmtId="43" fontId="6" fillId="3" borderId="14" xfId="1" applyFont="1" applyFill="1" applyBorder="1" applyAlignment="1">
      <alignment horizontal="left"/>
    </xf>
    <xf numFmtId="15" fontId="6" fillId="0" borderId="15" xfId="0" applyNumberFormat="1" applyFont="1" applyBorder="1" applyAlignment="1">
      <alignment horizontal="left"/>
    </xf>
    <xf numFmtId="15" fontId="6" fillId="0" borderId="14" xfId="0" applyNumberFormat="1" applyFont="1" applyBorder="1" applyAlignment="1">
      <alignment horizontal="left"/>
    </xf>
    <xf numFmtId="15" fontId="6" fillId="0" borderId="14" xfId="0" applyNumberFormat="1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43" fontId="6" fillId="0" borderId="14" xfId="1" applyFont="1" applyBorder="1" applyAlignment="1">
      <alignment horizontal="left"/>
    </xf>
    <xf numFmtId="164" fontId="6" fillId="0" borderId="14" xfId="1" applyNumberFormat="1" applyFont="1" applyBorder="1" applyAlignment="1">
      <alignment horizontal="left"/>
    </xf>
    <xf numFmtId="43" fontId="8" fillId="0" borderId="16" xfId="1" applyFont="1" applyBorder="1" applyAlignment="1">
      <alignment horizontal="left"/>
    </xf>
    <xf numFmtId="43" fontId="6" fillId="0" borderId="16" xfId="1" applyFont="1" applyBorder="1" applyAlignment="1">
      <alignment horizontal="left"/>
    </xf>
    <xf numFmtId="15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15" fontId="6" fillId="0" borderId="9" xfId="0" applyNumberFormat="1" applyFont="1" applyBorder="1" applyAlignment="1">
      <alignment horizontal="center"/>
    </xf>
    <xf numFmtId="43" fontId="6" fillId="0" borderId="9" xfId="1" applyFont="1" applyFill="1" applyBorder="1" applyAlignment="1">
      <alignment horizontal="left"/>
    </xf>
    <xf numFmtId="164" fontId="6" fillId="0" borderId="9" xfId="1" applyNumberFormat="1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17" xfId="0" applyFont="1" applyBorder="1" applyAlignment="1">
      <alignment horizontal="left" vertical="center"/>
    </xf>
    <xf numFmtId="43" fontId="6" fillId="0" borderId="5" xfId="1" applyFont="1" applyBorder="1" applyAlignment="1">
      <alignment horizontal="left" vertical="center"/>
    </xf>
    <xf numFmtId="43" fontId="6" fillId="0" borderId="5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43" fontId="6" fillId="0" borderId="9" xfId="0" applyNumberFormat="1" applyFont="1" applyBorder="1" applyAlignment="1">
      <alignment horizontal="left"/>
    </xf>
    <xf numFmtId="15" fontId="6" fillId="0" borderId="18" xfId="0" applyNumberFormat="1" applyFont="1" applyBorder="1" applyAlignment="1">
      <alignment horizontal="left"/>
    </xf>
    <xf numFmtId="15" fontId="6" fillId="0" borderId="18" xfId="0" applyNumberFormat="1" applyFont="1" applyBorder="1" applyAlignment="1">
      <alignment horizontal="center"/>
    </xf>
    <xf numFmtId="43" fontId="6" fillId="0" borderId="19" xfId="1" applyFont="1" applyBorder="1" applyAlignment="1">
      <alignment horizontal="left"/>
    </xf>
    <xf numFmtId="43" fontId="0" fillId="0" borderId="0" xfId="0" applyNumberFormat="1" applyAlignment="1">
      <alignment horizontal="left"/>
    </xf>
    <xf numFmtId="43" fontId="6" fillId="0" borderId="20" xfId="1" applyFont="1" applyBorder="1" applyAlignment="1">
      <alignment horizontal="left"/>
    </xf>
    <xf numFmtId="15" fontId="6" fillId="0" borderId="21" xfId="0" applyNumberFormat="1" applyFont="1" applyBorder="1" applyAlignment="1">
      <alignment horizontal="left"/>
    </xf>
    <xf numFmtId="15" fontId="6" fillId="0" borderId="21" xfId="0" applyNumberFormat="1" applyFont="1" applyBorder="1" applyAlignment="1">
      <alignment horizontal="center"/>
    </xf>
    <xf numFmtId="15" fontId="6" fillId="0" borderId="22" xfId="0" applyNumberFormat="1" applyFont="1" applyBorder="1" applyAlignment="1">
      <alignment horizontal="left"/>
    </xf>
    <xf numFmtId="15" fontId="6" fillId="0" borderId="22" xfId="0" applyNumberFormat="1" applyFont="1" applyBorder="1" applyAlignment="1">
      <alignment horizontal="center"/>
    </xf>
    <xf numFmtId="43" fontId="8" fillId="0" borderId="14" xfId="0" applyNumberFormat="1" applyFont="1" applyBorder="1" applyAlignment="1">
      <alignment horizontal="left"/>
    </xf>
    <xf numFmtId="1" fontId="6" fillId="0" borderId="18" xfId="0" applyNumberFormat="1" applyFont="1" applyBorder="1" applyAlignment="1">
      <alignment horizontal="center"/>
    </xf>
    <xf numFmtId="43" fontId="6" fillId="0" borderId="23" xfId="1" applyFont="1" applyBorder="1" applyAlignment="1">
      <alignment horizontal="left"/>
    </xf>
    <xf numFmtId="164" fontId="6" fillId="0" borderId="23" xfId="1" applyNumberFormat="1" applyFont="1" applyBorder="1" applyAlignment="1">
      <alignment horizontal="left"/>
    </xf>
    <xf numFmtId="43" fontId="6" fillId="0" borderId="14" xfId="1" applyFont="1" applyBorder="1" applyAlignment="1">
      <alignment horizontal="right"/>
    </xf>
    <xf numFmtId="43" fontId="6" fillId="0" borderId="16" xfId="1" applyFont="1" applyBorder="1" applyAlignment="1">
      <alignment horizontal="right"/>
    </xf>
    <xf numFmtId="43" fontId="6" fillId="0" borderId="14" xfId="1" applyFont="1" applyFill="1" applyBorder="1" applyAlignment="1">
      <alignment horizontal="left"/>
    </xf>
    <xf numFmtId="164" fontId="6" fillId="0" borderId="14" xfId="1" applyNumberFormat="1" applyFont="1" applyFill="1" applyBorder="1" applyAlignment="1">
      <alignment horizontal="left"/>
    </xf>
    <xf numFmtId="43" fontId="6" fillId="0" borderId="14" xfId="0" applyNumberFormat="1" applyFont="1" applyBorder="1" applyAlignment="1">
      <alignment horizontal="left"/>
    </xf>
    <xf numFmtId="43" fontId="8" fillId="0" borderId="14" xfId="1" applyFont="1" applyFill="1" applyBorder="1" applyAlignment="1">
      <alignment horizontal="left"/>
    </xf>
    <xf numFmtId="43" fontId="6" fillId="3" borderId="5" xfId="1" applyFont="1" applyFill="1" applyBorder="1" applyAlignment="1">
      <alignment horizontal="left"/>
    </xf>
    <xf numFmtId="43" fontId="6" fillId="3" borderId="9" xfId="1" applyFont="1" applyFill="1" applyBorder="1" applyAlignment="1">
      <alignment horizontal="left"/>
    </xf>
    <xf numFmtId="15" fontId="6" fillId="0" borderId="24" xfId="0" applyNumberFormat="1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/>
    </xf>
    <xf numFmtId="164" fontId="6" fillId="0" borderId="5" xfId="1" applyNumberFormat="1" applyFont="1" applyBorder="1"/>
    <xf numFmtId="43" fontId="6" fillId="0" borderId="5" xfId="1" applyFont="1" applyBorder="1"/>
    <xf numFmtId="0" fontId="6" fillId="0" borderId="10" xfId="0" applyFont="1" applyBorder="1" applyAlignment="1">
      <alignment horizontal="left" wrapText="1"/>
    </xf>
    <xf numFmtId="15" fontId="6" fillId="0" borderId="25" xfId="0" applyNumberFormat="1" applyFont="1" applyBorder="1" applyAlignment="1">
      <alignment horizontal="left"/>
    </xf>
    <xf numFmtId="0" fontId="6" fillId="0" borderId="9" xfId="0" applyFont="1" applyBorder="1" applyAlignment="1">
      <alignment horizontal="left" vertical="center"/>
    </xf>
    <xf numFmtId="165" fontId="6" fillId="0" borderId="9" xfId="1" applyNumberFormat="1" applyFont="1" applyBorder="1" applyAlignment="1">
      <alignment horizontal="center"/>
    </xf>
    <xf numFmtId="164" fontId="6" fillId="0" borderId="9" xfId="1" applyNumberFormat="1" applyFont="1" applyBorder="1"/>
    <xf numFmtId="43" fontId="6" fillId="0" borderId="9" xfId="1" applyFont="1" applyBorder="1"/>
    <xf numFmtId="0" fontId="6" fillId="0" borderId="0" xfId="0" applyFont="1"/>
    <xf numFmtId="43" fontId="6" fillId="0" borderId="0" xfId="1" applyFont="1" applyBorder="1"/>
    <xf numFmtId="165" fontId="6" fillId="0" borderId="9" xfId="1" applyNumberFormat="1" applyFont="1" applyBorder="1" applyAlignment="1"/>
    <xf numFmtId="165" fontId="6" fillId="0" borderId="9" xfId="1" applyNumberFormat="1" applyFont="1" applyFill="1" applyBorder="1" applyAlignment="1"/>
    <xf numFmtId="164" fontId="6" fillId="0" borderId="9" xfId="1" applyNumberFormat="1" applyFont="1" applyFill="1" applyBorder="1"/>
    <xf numFmtId="43" fontId="6" fillId="0" borderId="9" xfId="1" applyFont="1" applyFill="1" applyBorder="1"/>
    <xf numFmtId="43" fontId="6" fillId="0" borderId="6" xfId="1" applyFont="1" applyFill="1" applyBorder="1"/>
    <xf numFmtId="165" fontId="6" fillId="0" borderId="21" xfId="1" applyNumberFormat="1" applyFont="1" applyFill="1" applyBorder="1" applyAlignment="1"/>
    <xf numFmtId="165" fontId="6" fillId="0" borderId="21" xfId="1" applyNumberFormat="1" applyFont="1" applyBorder="1" applyAlignment="1"/>
    <xf numFmtId="164" fontId="6" fillId="0" borderId="6" xfId="1" applyNumberFormat="1" applyFont="1" applyFill="1" applyBorder="1"/>
    <xf numFmtId="43" fontId="6" fillId="3" borderId="9" xfId="1" applyFont="1" applyFill="1" applyBorder="1"/>
    <xf numFmtId="15" fontId="6" fillId="0" borderId="0" xfId="0" applyNumberFormat="1" applyFont="1" applyAlignment="1">
      <alignment horizontal="left"/>
    </xf>
    <xf numFmtId="43" fontId="0" fillId="0" borderId="9" xfId="1" applyFont="1" applyBorder="1"/>
    <xf numFmtId="43" fontId="0" fillId="0" borderId="0" xfId="1" applyFont="1"/>
    <xf numFmtId="15" fontId="9" fillId="0" borderId="26" xfId="0" applyNumberFormat="1" applyFont="1" applyBorder="1" applyAlignment="1">
      <alignment horizontal="left"/>
    </xf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165" fontId="6" fillId="0" borderId="23" xfId="1" applyNumberFormat="1" applyFont="1" applyBorder="1"/>
    <xf numFmtId="164" fontId="6" fillId="0" borderId="23" xfId="1" applyNumberFormat="1" applyFont="1" applyBorder="1"/>
    <xf numFmtId="43" fontId="6" fillId="0" borderId="23" xfId="1" applyFont="1" applyBorder="1"/>
    <xf numFmtId="0" fontId="6" fillId="0" borderId="27" xfId="0" applyFont="1" applyBorder="1" applyAlignment="1">
      <alignment vertical="center" wrapText="1"/>
    </xf>
    <xf numFmtId="15" fontId="9" fillId="0" borderId="8" xfId="0" applyNumberFormat="1" applyFont="1" applyBorder="1" applyAlignment="1">
      <alignment horizontal="left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165" fontId="6" fillId="0" borderId="9" xfId="1" applyNumberFormat="1" applyFont="1" applyFill="1" applyBorder="1"/>
    <xf numFmtId="0" fontId="6" fillId="0" borderId="17" xfId="0" applyFont="1" applyBorder="1" applyAlignment="1">
      <alignment vertical="center" wrapText="1"/>
    </xf>
    <xf numFmtId="165" fontId="6" fillId="0" borderId="9" xfId="1" applyNumberFormat="1" applyFont="1" applyBorder="1"/>
    <xf numFmtId="165" fontId="6" fillId="0" borderId="6" xfId="1" applyNumberFormat="1" applyFont="1" applyFill="1" applyBorder="1"/>
    <xf numFmtId="15" fontId="9" fillId="0" borderId="9" xfId="0" applyNumberFormat="1" applyFont="1" applyBorder="1" applyAlignment="1">
      <alignment horizontal="left"/>
    </xf>
    <xf numFmtId="165" fontId="7" fillId="0" borderId="13" xfId="0" applyNumberFormat="1" applyFont="1" applyBorder="1"/>
    <xf numFmtId="0" fontId="10" fillId="0" borderId="13" xfId="0" applyFont="1" applyBorder="1"/>
    <xf numFmtId="43" fontId="7" fillId="0" borderId="13" xfId="0" applyNumberFormat="1" applyFont="1" applyBorder="1"/>
    <xf numFmtId="0" fontId="10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165" fontId="11" fillId="0" borderId="13" xfId="1" applyNumberFormat="1" applyFont="1" applyFill="1" applyBorder="1"/>
    <xf numFmtId="0" fontId="12" fillId="0" borderId="13" xfId="0" applyFont="1" applyBorder="1"/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15" fontId="6" fillId="0" borderId="29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165" fontId="6" fillId="0" borderId="28" xfId="1" applyNumberFormat="1" applyFont="1" applyBorder="1" applyAlignment="1"/>
    <xf numFmtId="164" fontId="6" fillId="0" borderId="28" xfId="1" applyNumberFormat="1" applyFont="1" applyBorder="1"/>
    <xf numFmtId="43" fontId="6" fillId="0" borderId="28" xfId="1" applyFont="1" applyBorder="1"/>
    <xf numFmtId="43" fontId="0" fillId="0" borderId="28" xfId="1" applyFont="1" applyBorder="1"/>
    <xf numFmtId="0" fontId="6" fillId="0" borderId="28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8" fillId="0" borderId="16" xfId="1" applyNumberFormat="1" applyFont="1" applyFill="1" applyBorder="1" applyAlignment="1"/>
    <xf numFmtId="165" fontId="8" fillId="0" borderId="16" xfId="1" applyNumberFormat="1" applyFont="1" applyBorder="1" applyAlignment="1"/>
    <xf numFmtId="43" fontId="6" fillId="0" borderId="16" xfId="1" applyFont="1" applyBorder="1"/>
    <xf numFmtId="43" fontId="8" fillId="0" borderId="16" xfId="1" applyFont="1" applyBorder="1"/>
    <xf numFmtId="0" fontId="6" fillId="0" borderId="31" xfId="0" applyFont="1" applyBorder="1" applyAlignment="1">
      <alignment horizontal="left" wrapText="1"/>
    </xf>
    <xf numFmtId="15" fontId="6" fillId="0" borderId="32" xfId="0" applyNumberFormat="1" applyFont="1" applyBorder="1" applyAlignment="1">
      <alignment horizontal="left"/>
    </xf>
    <xf numFmtId="15" fontId="6" fillId="0" borderId="30" xfId="0" applyNumberFormat="1" applyFont="1" applyBorder="1" applyAlignment="1">
      <alignment horizontal="left"/>
    </xf>
    <xf numFmtId="15" fontId="6" fillId="0" borderId="30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43" fontId="6" fillId="0" borderId="6" xfId="1" applyFont="1" applyBorder="1" applyAlignment="1">
      <alignment horizontal="left"/>
    </xf>
    <xf numFmtId="164" fontId="6" fillId="0" borderId="6" xfId="1" applyNumberFormat="1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43" fontId="6" fillId="0" borderId="28" xfId="1" applyFont="1" applyBorder="1" applyAlignment="1">
      <alignment horizontal="left"/>
    </xf>
    <xf numFmtId="164" fontId="6" fillId="0" borderId="28" xfId="1" applyNumberFormat="1" applyFont="1" applyBorder="1" applyAlignment="1">
      <alignment horizontal="left"/>
    </xf>
    <xf numFmtId="43" fontId="6" fillId="0" borderId="28" xfId="0" applyNumberFormat="1" applyFont="1" applyBorder="1" applyAlignment="1">
      <alignment horizontal="left"/>
    </xf>
    <xf numFmtId="43" fontId="8" fillId="0" borderId="16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E598-22B2-46D3-B8D5-3CF8D1C64D5E}">
  <dimension ref="A1:N213"/>
  <sheetViews>
    <sheetView tabSelected="1" workbookViewId="0">
      <selection activeCell="H15" sqref="H15"/>
    </sheetView>
  </sheetViews>
  <sheetFormatPr defaultRowHeight="14.4" x14ac:dyDescent="0.3"/>
  <cols>
    <col min="1" max="1" width="17.5546875" customWidth="1"/>
    <col min="2" max="2" width="32.5546875" customWidth="1"/>
    <col min="3" max="3" width="11.6640625" bestFit="1" customWidth="1"/>
    <col min="4" max="4" width="35.109375" bestFit="1" customWidth="1"/>
    <col min="5" max="5" width="23.5546875" bestFit="1" customWidth="1"/>
    <col min="6" max="6" width="18.33203125" customWidth="1"/>
    <col min="7" max="7" width="0" hidden="1" customWidth="1"/>
    <col min="8" max="8" width="16.33203125" customWidth="1"/>
    <col min="9" max="9" width="12.6640625" bestFit="1" customWidth="1"/>
    <col min="10" max="10" width="20.88671875" customWidth="1"/>
    <col min="11" max="11" width="85.5546875" customWidth="1"/>
    <col min="13" max="13" width="18.6640625" customWidth="1"/>
  </cols>
  <sheetData>
    <row r="1" spans="1:14" ht="36.6" customHeight="1" thickBot="1" x14ac:dyDescent="0.35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"/>
      <c r="M1" s="1"/>
      <c r="N1" s="1"/>
    </row>
    <row r="2" spans="1:14" ht="33.6" customHeight="1" thickBot="1" x14ac:dyDescent="0.35">
      <c r="A2" s="122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4"/>
      <c r="L2" s="1"/>
      <c r="M2" s="1"/>
      <c r="N2" s="1"/>
    </row>
    <row r="3" spans="1:14" ht="15.6" x14ac:dyDescent="0.3">
      <c r="A3" s="125" t="s">
        <v>2</v>
      </c>
      <c r="B3" s="127" t="s">
        <v>3</v>
      </c>
      <c r="C3" s="127" t="s">
        <v>4</v>
      </c>
      <c r="D3" s="129" t="s">
        <v>5</v>
      </c>
      <c r="E3" s="129" t="s">
        <v>6</v>
      </c>
      <c r="F3" s="131" t="s">
        <v>7</v>
      </c>
      <c r="G3" s="131"/>
      <c r="H3" s="131"/>
      <c r="I3" s="132" t="s">
        <v>8</v>
      </c>
      <c r="J3" s="134" t="s">
        <v>9</v>
      </c>
      <c r="K3" s="116" t="s">
        <v>10</v>
      </c>
      <c r="L3" s="1"/>
      <c r="M3" s="1"/>
      <c r="N3" s="1"/>
    </row>
    <row r="4" spans="1:14" ht="15.6" x14ac:dyDescent="0.3">
      <c r="A4" s="126"/>
      <c r="B4" s="128"/>
      <c r="C4" s="128"/>
      <c r="D4" s="130"/>
      <c r="E4" s="130"/>
      <c r="F4" s="2" t="s">
        <v>11</v>
      </c>
      <c r="G4" s="3"/>
      <c r="H4" s="2" t="s">
        <v>12</v>
      </c>
      <c r="I4" s="133"/>
      <c r="J4" s="131"/>
      <c r="K4" s="117"/>
    </row>
    <row r="5" spans="1:14" ht="15.6" x14ac:dyDescent="0.3">
      <c r="A5" s="4">
        <v>43846</v>
      </c>
      <c r="B5" s="5" t="s">
        <v>13</v>
      </c>
      <c r="C5" s="6" t="s">
        <v>14</v>
      </c>
      <c r="D5" s="6" t="s">
        <v>15</v>
      </c>
      <c r="E5" s="6" t="s">
        <v>16</v>
      </c>
      <c r="F5" s="7">
        <v>214738</v>
      </c>
      <c r="G5" s="8">
        <v>3.2150747E-2</v>
      </c>
      <c r="H5" s="7">
        <f>+F5*G5</f>
        <v>6903.9871092860003</v>
      </c>
      <c r="I5" s="7">
        <v>1446.336</v>
      </c>
      <c r="J5" s="7">
        <f t="shared" ref="J5:J55" si="0">+H5*I5</f>
        <v>9985485.0996962767</v>
      </c>
      <c r="K5" s="9" t="s">
        <v>17</v>
      </c>
      <c r="L5" s="10"/>
      <c r="M5" s="10"/>
      <c r="N5" s="10"/>
    </row>
    <row r="6" spans="1:14" ht="15.6" x14ac:dyDescent="0.3">
      <c r="A6" s="11">
        <v>43873</v>
      </c>
      <c r="B6" s="12" t="s">
        <v>13</v>
      </c>
      <c r="C6" s="13" t="s">
        <v>14</v>
      </c>
      <c r="D6" s="13" t="s">
        <v>15</v>
      </c>
      <c r="E6" s="13" t="s">
        <v>16</v>
      </c>
      <c r="F6" s="14">
        <v>116119</v>
      </c>
      <c r="G6" s="15">
        <v>3.2150747E-2</v>
      </c>
      <c r="H6" s="14">
        <f>+F6*G6</f>
        <v>3733.3125908930001</v>
      </c>
      <c r="I6" s="14">
        <v>1472.75</v>
      </c>
      <c r="J6" s="14">
        <f t="shared" si="0"/>
        <v>5498236.1182376659</v>
      </c>
      <c r="K6" s="9" t="s">
        <v>17</v>
      </c>
      <c r="L6" s="10"/>
      <c r="M6" s="10"/>
      <c r="N6" s="10"/>
    </row>
    <row r="7" spans="1:14" ht="15.6" x14ac:dyDescent="0.3">
      <c r="A7" s="11">
        <v>43873</v>
      </c>
      <c r="B7" s="12" t="s">
        <v>13</v>
      </c>
      <c r="C7" s="13" t="s">
        <v>14</v>
      </c>
      <c r="D7" s="13" t="s">
        <v>15</v>
      </c>
      <c r="E7" s="13" t="s">
        <v>16</v>
      </c>
      <c r="F7" s="14">
        <v>217971</v>
      </c>
      <c r="G7" s="15">
        <v>3.2150747E-2</v>
      </c>
      <c r="H7" s="14">
        <f>+F7*G7</f>
        <v>7007.9304743370003</v>
      </c>
      <c r="I7" s="14">
        <v>1472.75</v>
      </c>
      <c r="J7" s="14">
        <f t="shared" si="0"/>
        <v>10320929.606079817</v>
      </c>
      <c r="K7" s="9" t="s">
        <v>17</v>
      </c>
      <c r="L7" s="10"/>
      <c r="M7" s="10"/>
      <c r="N7" s="10"/>
    </row>
    <row r="8" spans="1:14" ht="16.2" thickBot="1" x14ac:dyDescent="0.35">
      <c r="A8" s="16">
        <v>44026</v>
      </c>
      <c r="B8" s="17" t="s">
        <v>13</v>
      </c>
      <c r="C8" s="18" t="s">
        <v>14</v>
      </c>
      <c r="D8" s="18" t="s">
        <v>15</v>
      </c>
      <c r="E8" s="18" t="s">
        <v>16</v>
      </c>
      <c r="F8" s="19">
        <v>182519</v>
      </c>
      <c r="G8" s="20">
        <v>3.2150747E-2</v>
      </c>
      <c r="H8" s="19">
        <f>+F8*G8</f>
        <v>5868.1221916929999</v>
      </c>
      <c r="I8" s="21">
        <f>1801.9*0.94</f>
        <v>1693.7860000000001</v>
      </c>
      <c r="J8" s="19">
        <f t="shared" si="0"/>
        <v>9939343.2145789191</v>
      </c>
      <c r="K8" s="9" t="s">
        <v>17</v>
      </c>
      <c r="L8" s="10"/>
      <c r="M8" s="10"/>
      <c r="N8" s="10"/>
    </row>
    <row r="9" spans="1:14" ht="16.2" thickBot="1" x14ac:dyDescent="0.35">
      <c r="A9" s="118" t="s">
        <v>18</v>
      </c>
      <c r="B9" s="118"/>
      <c r="C9" s="118"/>
      <c r="D9" s="118"/>
      <c r="E9" s="118"/>
      <c r="F9" s="22">
        <f>SUM(F5:F8)</f>
        <v>731347</v>
      </c>
      <c r="G9" s="22">
        <f t="shared" ref="G9:H9" si="1">SUM(G5:G8)</f>
        <v>0.128602988</v>
      </c>
      <c r="H9" s="22">
        <f t="shared" si="1"/>
        <v>23513.352366209001</v>
      </c>
      <c r="I9" s="23"/>
      <c r="J9" s="22">
        <f>SUM(J5:J8)</f>
        <v>35743994.038592681</v>
      </c>
      <c r="K9" s="9"/>
      <c r="L9" s="10"/>
      <c r="M9" s="10"/>
      <c r="N9" s="10"/>
    </row>
    <row r="10" spans="1:14" ht="16.2" thickBot="1" x14ac:dyDescent="0.35">
      <c r="A10" s="24">
        <v>44138</v>
      </c>
      <c r="B10" s="25" t="s">
        <v>19</v>
      </c>
      <c r="C10" s="26" t="s">
        <v>14</v>
      </c>
      <c r="D10" s="27" t="s">
        <v>15</v>
      </c>
      <c r="E10" s="27" t="s">
        <v>16</v>
      </c>
      <c r="F10" s="28">
        <v>12784</v>
      </c>
      <c r="G10" s="29">
        <v>3.2150747E-2</v>
      </c>
      <c r="H10" s="28">
        <f>F10*G10</f>
        <v>411.01514964799998</v>
      </c>
      <c r="I10" s="28">
        <f>1908.3*0.94</f>
        <v>1793.8019999999999</v>
      </c>
      <c r="J10" s="28">
        <f t="shared" si="0"/>
        <v>737279.79746888159</v>
      </c>
      <c r="K10" s="9" t="s">
        <v>20</v>
      </c>
      <c r="L10" s="10"/>
      <c r="M10" s="10"/>
      <c r="N10" s="10"/>
    </row>
    <row r="11" spans="1:14" ht="16.2" thickBot="1" x14ac:dyDescent="0.35">
      <c r="A11" s="115" t="s">
        <v>18</v>
      </c>
      <c r="B11" s="115"/>
      <c r="C11" s="115"/>
      <c r="D11" s="115"/>
      <c r="E11" s="115"/>
      <c r="F11" s="30">
        <f>SUM(F10)</f>
        <v>12784</v>
      </c>
      <c r="G11" s="30">
        <f t="shared" ref="G11:H11" si="2">SUM(G10)</f>
        <v>3.2150747E-2</v>
      </c>
      <c r="H11" s="30">
        <f t="shared" si="2"/>
        <v>411.01514964799998</v>
      </c>
      <c r="I11" s="31"/>
      <c r="J11" s="30">
        <f>SUM(J10)</f>
        <v>737279.79746888159</v>
      </c>
      <c r="K11" s="9"/>
      <c r="L11" s="10"/>
      <c r="M11" s="10"/>
      <c r="N11" s="10"/>
    </row>
    <row r="12" spans="1:14" ht="15.6" x14ac:dyDescent="0.3">
      <c r="A12" s="4">
        <v>43845</v>
      </c>
      <c r="B12" s="5" t="s">
        <v>21</v>
      </c>
      <c r="C12" s="32" t="s">
        <v>14</v>
      </c>
      <c r="D12" s="6" t="s">
        <v>15</v>
      </c>
      <c r="E12" s="33" t="s">
        <v>16</v>
      </c>
      <c r="F12" s="7">
        <v>28583</v>
      </c>
      <c r="G12" s="8">
        <v>3.2150747E-2</v>
      </c>
      <c r="H12" s="7">
        <f>+F12*G12</f>
        <v>918.96480150100001</v>
      </c>
      <c r="I12" s="7">
        <v>1549.9</v>
      </c>
      <c r="J12" s="7">
        <f t="shared" si="0"/>
        <v>1424303.5458464001</v>
      </c>
      <c r="K12" s="34" t="s">
        <v>22</v>
      </c>
      <c r="L12" s="10"/>
      <c r="M12" s="10"/>
      <c r="N12" s="10"/>
    </row>
    <row r="13" spans="1:14" ht="15.6" x14ac:dyDescent="0.3">
      <c r="A13" s="11">
        <v>43880</v>
      </c>
      <c r="B13" s="5" t="s">
        <v>21</v>
      </c>
      <c r="C13" s="35" t="s">
        <v>14</v>
      </c>
      <c r="D13" s="6" t="s">
        <v>15</v>
      </c>
      <c r="E13" s="33" t="s">
        <v>16</v>
      </c>
      <c r="F13" s="14">
        <v>28614</v>
      </c>
      <c r="G13" s="15">
        <v>3.2150747E-2</v>
      </c>
      <c r="H13" s="7">
        <f>+F13*G13</f>
        <v>919.96147465800004</v>
      </c>
      <c r="I13" s="14">
        <v>1589.85</v>
      </c>
      <c r="J13" s="7">
        <f t="shared" si="0"/>
        <v>1462600.7504850214</v>
      </c>
      <c r="K13" s="34" t="s">
        <v>22</v>
      </c>
      <c r="L13" s="10"/>
      <c r="M13" s="10"/>
      <c r="N13" s="10"/>
    </row>
    <row r="14" spans="1:14" ht="15.6" x14ac:dyDescent="0.3">
      <c r="A14" s="11">
        <v>43907</v>
      </c>
      <c r="B14" s="5" t="s">
        <v>21</v>
      </c>
      <c r="C14" s="35" t="s">
        <v>14</v>
      </c>
      <c r="D14" s="6" t="s">
        <v>15</v>
      </c>
      <c r="E14" s="33" t="s">
        <v>16</v>
      </c>
      <c r="F14" s="36">
        <v>29074</v>
      </c>
      <c r="G14" s="37">
        <v>3.2150747E-2</v>
      </c>
      <c r="H14" s="38">
        <v>934.75</v>
      </c>
      <c r="I14" s="36">
        <v>1562.8</v>
      </c>
      <c r="J14" s="38">
        <f t="shared" si="0"/>
        <v>1460827.3</v>
      </c>
      <c r="K14" s="34" t="s">
        <v>22</v>
      </c>
      <c r="L14" s="10"/>
      <c r="M14" s="10"/>
      <c r="N14" s="10"/>
    </row>
    <row r="15" spans="1:14" ht="15.6" x14ac:dyDescent="0.3">
      <c r="A15" s="11">
        <v>43976</v>
      </c>
      <c r="B15" s="5" t="s">
        <v>21</v>
      </c>
      <c r="C15" s="35" t="s">
        <v>14</v>
      </c>
      <c r="D15" s="6" t="s">
        <v>15</v>
      </c>
      <c r="E15" s="33" t="s">
        <v>16</v>
      </c>
      <c r="F15" s="14">
        <v>26592</v>
      </c>
      <c r="G15" s="15">
        <v>3.2150747E-2</v>
      </c>
      <c r="H15" s="7">
        <f t="shared" ref="H15:H22" si="3">+F15*G15</f>
        <v>854.95266422400005</v>
      </c>
      <c r="I15" s="14">
        <v>1633.67</v>
      </c>
      <c r="J15" s="7">
        <f t="shared" si="0"/>
        <v>1396710.5189628222</v>
      </c>
      <c r="K15" s="34" t="s">
        <v>22</v>
      </c>
      <c r="L15" s="10"/>
      <c r="M15" s="10"/>
      <c r="N15" s="10"/>
    </row>
    <row r="16" spans="1:14" ht="15.6" x14ac:dyDescent="0.3">
      <c r="A16" s="11">
        <v>44015</v>
      </c>
      <c r="B16" s="5" t="s">
        <v>21</v>
      </c>
      <c r="C16" s="35" t="s">
        <v>14</v>
      </c>
      <c r="D16" s="6" t="s">
        <v>15</v>
      </c>
      <c r="E16" s="33" t="s">
        <v>16</v>
      </c>
      <c r="F16" s="14">
        <v>25815</v>
      </c>
      <c r="G16" s="15">
        <v>3.2150747E-2</v>
      </c>
      <c r="H16" s="7">
        <f t="shared" si="3"/>
        <v>829.97153380500004</v>
      </c>
      <c r="I16" s="36">
        <f>1774.65*0.94</f>
        <v>1668.171</v>
      </c>
      <c r="J16" s="7">
        <f t="shared" si="0"/>
        <v>1384534.4435190207</v>
      </c>
      <c r="K16" s="34" t="s">
        <v>22</v>
      </c>
      <c r="L16" s="10"/>
      <c r="M16" s="10"/>
      <c r="N16" s="10"/>
    </row>
    <row r="17" spans="1:14" ht="15.6" x14ac:dyDescent="0.3">
      <c r="A17" s="11">
        <v>44041</v>
      </c>
      <c r="B17" s="5" t="s">
        <v>21</v>
      </c>
      <c r="C17" s="32" t="s">
        <v>14</v>
      </c>
      <c r="D17" s="6" t="s">
        <v>15</v>
      </c>
      <c r="E17" s="33" t="s">
        <v>16</v>
      </c>
      <c r="F17" s="7">
        <v>26126</v>
      </c>
      <c r="G17" s="8">
        <v>3.2150747E-2</v>
      </c>
      <c r="H17" s="7">
        <f t="shared" si="3"/>
        <v>839.97041612199996</v>
      </c>
      <c r="I17" s="7">
        <f>1957.65*0.94</f>
        <v>1840.191</v>
      </c>
      <c r="J17" s="7">
        <f t="shared" si="0"/>
        <v>1545706.0000139594</v>
      </c>
      <c r="K17" s="34" t="s">
        <v>22</v>
      </c>
      <c r="L17" s="10"/>
      <c r="M17" s="10"/>
      <c r="N17" s="10"/>
    </row>
    <row r="18" spans="1:14" ht="15.6" x14ac:dyDescent="0.3">
      <c r="A18" s="11">
        <v>44078</v>
      </c>
      <c r="B18" s="12" t="s">
        <v>21</v>
      </c>
      <c r="C18" s="35" t="s">
        <v>14</v>
      </c>
      <c r="D18" s="6" t="s">
        <v>15</v>
      </c>
      <c r="E18" s="33" t="s">
        <v>16</v>
      </c>
      <c r="F18" s="36">
        <v>25815</v>
      </c>
      <c r="G18" s="37">
        <v>3.2150747E-2</v>
      </c>
      <c r="H18" s="36">
        <f t="shared" si="3"/>
        <v>829.97153380500004</v>
      </c>
      <c r="I18" s="36">
        <v>1821.3439999999998</v>
      </c>
      <c r="J18" s="36">
        <f t="shared" si="0"/>
        <v>1511663.6732665338</v>
      </c>
      <c r="K18" s="39" t="s">
        <v>22</v>
      </c>
      <c r="L18" s="10"/>
      <c r="M18" s="10"/>
      <c r="N18" s="10"/>
    </row>
    <row r="19" spans="1:14" ht="15.6" x14ac:dyDescent="0.3">
      <c r="A19" s="11">
        <v>44109</v>
      </c>
      <c r="B19" s="12" t="s">
        <v>21</v>
      </c>
      <c r="C19" s="35" t="s">
        <v>14</v>
      </c>
      <c r="D19" s="6" t="s">
        <v>15</v>
      </c>
      <c r="E19" s="33" t="s">
        <v>16</v>
      </c>
      <c r="F19" s="14">
        <v>26438</v>
      </c>
      <c r="G19" s="15">
        <v>3.2150747E-2</v>
      </c>
      <c r="H19" s="14">
        <f t="shared" si="3"/>
        <v>850.00144918600006</v>
      </c>
      <c r="I19" s="36">
        <v>1795.0239999999999</v>
      </c>
      <c r="J19" s="14">
        <f t="shared" si="0"/>
        <v>1525773.0013236504</v>
      </c>
      <c r="K19" s="39" t="s">
        <v>22</v>
      </c>
      <c r="L19" s="10"/>
      <c r="M19" s="10"/>
      <c r="N19" s="10"/>
    </row>
    <row r="20" spans="1:14" ht="15.6" x14ac:dyDescent="0.3">
      <c r="A20" s="11">
        <v>44137</v>
      </c>
      <c r="B20" s="12" t="s">
        <v>21</v>
      </c>
      <c r="C20" s="35" t="s">
        <v>14</v>
      </c>
      <c r="D20" s="6" t="s">
        <v>15</v>
      </c>
      <c r="E20" s="33" t="s">
        <v>16</v>
      </c>
      <c r="F20" s="14">
        <v>26124</v>
      </c>
      <c r="G20" s="15">
        <v>3.2150747E-2</v>
      </c>
      <c r="H20" s="14">
        <f t="shared" si="3"/>
        <v>839.90611462799995</v>
      </c>
      <c r="I20" s="14">
        <v>1776.5060000000001</v>
      </c>
      <c r="J20" s="14">
        <f t="shared" si="0"/>
        <v>1492098.2520733299</v>
      </c>
      <c r="K20" s="39" t="s">
        <v>22</v>
      </c>
      <c r="L20" s="10"/>
      <c r="M20" s="10"/>
      <c r="N20" s="10"/>
    </row>
    <row r="21" spans="1:14" ht="15.6" x14ac:dyDescent="0.3">
      <c r="A21" s="11">
        <v>44152</v>
      </c>
      <c r="B21" s="12" t="s">
        <v>21</v>
      </c>
      <c r="C21" s="35" t="s">
        <v>14</v>
      </c>
      <c r="D21" s="6" t="s">
        <v>15</v>
      </c>
      <c r="E21" s="33" t="s">
        <v>16</v>
      </c>
      <c r="F21" s="14">
        <v>27368</v>
      </c>
      <c r="G21" s="15">
        <v>3.2150747E-2</v>
      </c>
      <c r="H21" s="14">
        <f t="shared" si="3"/>
        <v>879.901643896</v>
      </c>
      <c r="I21" s="14">
        <v>1775.7069999999999</v>
      </c>
      <c r="J21" s="14">
        <f t="shared" si="0"/>
        <v>1562447.5083776345</v>
      </c>
      <c r="K21" s="39" t="s">
        <v>23</v>
      </c>
      <c r="L21" s="10"/>
      <c r="M21" s="10"/>
      <c r="N21" s="10"/>
    </row>
    <row r="22" spans="1:14" ht="16.2" thickBot="1" x14ac:dyDescent="0.35">
      <c r="A22" s="11">
        <v>44172</v>
      </c>
      <c r="B22" s="12" t="s">
        <v>21</v>
      </c>
      <c r="C22" s="35" t="s">
        <v>14</v>
      </c>
      <c r="D22" s="13" t="s">
        <v>15</v>
      </c>
      <c r="E22" s="114" t="s">
        <v>16</v>
      </c>
      <c r="F22" s="19">
        <v>28955</v>
      </c>
      <c r="G22" s="20">
        <v>3.2150747E-2</v>
      </c>
      <c r="H22" s="19">
        <f t="shared" si="3"/>
        <v>930.92487938500005</v>
      </c>
      <c r="I22" s="19">
        <v>1839.3</v>
      </c>
      <c r="J22" s="14">
        <f t="shared" si="0"/>
        <v>1712250.1306528305</v>
      </c>
      <c r="K22" s="39" t="s">
        <v>48</v>
      </c>
      <c r="L22" s="10"/>
      <c r="M22" s="10"/>
      <c r="N22" s="10"/>
    </row>
    <row r="23" spans="1:14" ht="16.2" thickBot="1" x14ac:dyDescent="0.35">
      <c r="A23" s="115" t="s">
        <v>18</v>
      </c>
      <c r="B23" s="115"/>
      <c r="C23" s="115"/>
      <c r="D23" s="115"/>
      <c r="E23" s="115"/>
      <c r="F23" s="22">
        <f>SUM(F12:F22)</f>
        <v>299504</v>
      </c>
      <c r="G23" s="22">
        <f>SUM(G12:G21)</f>
        <v>0.32150746999999996</v>
      </c>
      <c r="H23" s="22">
        <f>SUM(H12:H22)</f>
        <v>9629.2765112100005</v>
      </c>
      <c r="I23" s="28"/>
      <c r="J23" s="22">
        <f>SUM(J12:J21)</f>
        <v>14766664.99386837</v>
      </c>
      <c r="K23" s="39"/>
      <c r="L23" s="10"/>
      <c r="M23" s="10"/>
      <c r="N23" s="10"/>
    </row>
    <row r="24" spans="1:14" ht="15.6" x14ac:dyDescent="0.3">
      <c r="A24" s="4">
        <v>43833</v>
      </c>
      <c r="B24" s="5" t="s">
        <v>24</v>
      </c>
      <c r="C24" s="32" t="s">
        <v>14</v>
      </c>
      <c r="D24" s="6" t="s">
        <v>15</v>
      </c>
      <c r="E24" s="32" t="s">
        <v>25</v>
      </c>
      <c r="F24" s="40">
        <v>124414</v>
      </c>
      <c r="G24" s="8">
        <v>3.2150747E-2</v>
      </c>
      <c r="H24" s="7">
        <f t="shared" ref="H24:H50" si="4">F24*G24</f>
        <v>4000.0030372579999</v>
      </c>
      <c r="I24" s="40">
        <v>1510</v>
      </c>
      <c r="J24" s="41">
        <f t="shared" si="0"/>
        <v>6040004.5862595802</v>
      </c>
      <c r="K24" s="42" t="s">
        <v>26</v>
      </c>
      <c r="L24" s="10"/>
      <c r="M24" s="10"/>
      <c r="N24" s="10"/>
    </row>
    <row r="25" spans="1:14" ht="15.6" x14ac:dyDescent="0.3">
      <c r="A25" s="11">
        <v>43840</v>
      </c>
      <c r="B25" s="12" t="s">
        <v>24</v>
      </c>
      <c r="C25" s="35" t="s">
        <v>14</v>
      </c>
      <c r="D25" s="6" t="s">
        <v>15</v>
      </c>
      <c r="E25" s="32" t="s">
        <v>25</v>
      </c>
      <c r="F25" s="14">
        <v>124414</v>
      </c>
      <c r="G25" s="15">
        <v>3.2150747E-2</v>
      </c>
      <c r="H25" s="14">
        <f t="shared" si="4"/>
        <v>4000.0030372579999</v>
      </c>
      <c r="I25" s="14">
        <v>1560</v>
      </c>
      <c r="J25" s="43">
        <f t="shared" si="0"/>
        <v>6240004.73812248</v>
      </c>
      <c r="K25" s="42" t="s">
        <v>27</v>
      </c>
      <c r="L25" s="10"/>
      <c r="M25" s="10"/>
      <c r="N25" s="10"/>
    </row>
    <row r="26" spans="1:14" ht="15.6" x14ac:dyDescent="0.3">
      <c r="A26" s="11">
        <v>43847</v>
      </c>
      <c r="B26" s="12" t="s">
        <v>24</v>
      </c>
      <c r="C26" s="35" t="s">
        <v>14</v>
      </c>
      <c r="D26" s="6" t="s">
        <v>15</v>
      </c>
      <c r="E26" s="32" t="s">
        <v>25</v>
      </c>
      <c r="F26" s="14">
        <v>124414</v>
      </c>
      <c r="G26" s="15">
        <v>3.2150747E-2</v>
      </c>
      <c r="H26" s="14">
        <f t="shared" si="4"/>
        <v>4000.0030372579999</v>
      </c>
      <c r="I26" s="14">
        <v>1550</v>
      </c>
      <c r="J26" s="43">
        <f t="shared" si="0"/>
        <v>6200004.7077498995</v>
      </c>
      <c r="K26" s="42" t="s">
        <v>26</v>
      </c>
      <c r="L26" s="10"/>
      <c r="M26" s="10"/>
      <c r="N26" s="10"/>
    </row>
    <row r="27" spans="1:14" ht="15.6" x14ac:dyDescent="0.3">
      <c r="A27" s="11">
        <v>43853</v>
      </c>
      <c r="B27" s="12" t="s">
        <v>24</v>
      </c>
      <c r="C27" s="35" t="s">
        <v>14</v>
      </c>
      <c r="D27" s="6" t="s">
        <v>15</v>
      </c>
      <c r="E27" s="32" t="s">
        <v>25</v>
      </c>
      <c r="F27" s="14">
        <v>124414</v>
      </c>
      <c r="G27" s="15">
        <v>3.2150747E-2</v>
      </c>
      <c r="H27" s="14">
        <f t="shared" si="4"/>
        <v>4000.0030372579999</v>
      </c>
      <c r="I27" s="14">
        <v>1557</v>
      </c>
      <c r="J27" s="43">
        <f t="shared" si="0"/>
        <v>6228004.7290107058</v>
      </c>
      <c r="K27" s="42" t="s">
        <v>27</v>
      </c>
      <c r="L27" s="10"/>
      <c r="M27" s="10"/>
      <c r="N27" s="10"/>
    </row>
    <row r="28" spans="1:14" ht="15.6" x14ac:dyDescent="0.3">
      <c r="A28" s="11">
        <v>43861</v>
      </c>
      <c r="B28" s="12" t="s">
        <v>24</v>
      </c>
      <c r="C28" s="35" t="s">
        <v>14</v>
      </c>
      <c r="D28" s="6" t="s">
        <v>15</v>
      </c>
      <c r="E28" s="32" t="s">
        <v>25</v>
      </c>
      <c r="F28" s="36">
        <v>124415</v>
      </c>
      <c r="G28" s="37">
        <v>3.2150747E-2</v>
      </c>
      <c r="H28" s="36">
        <f t="shared" si="4"/>
        <v>4000.0351880050002</v>
      </c>
      <c r="I28" s="14">
        <v>1575</v>
      </c>
      <c r="J28" s="43">
        <f t="shared" si="0"/>
        <v>6300055.4211078752</v>
      </c>
      <c r="K28" s="42" t="s">
        <v>26</v>
      </c>
      <c r="L28" s="10"/>
      <c r="M28" s="10"/>
      <c r="N28" s="10"/>
    </row>
    <row r="29" spans="1:14" ht="15.6" x14ac:dyDescent="0.3">
      <c r="A29" s="11">
        <v>43872</v>
      </c>
      <c r="B29" s="12" t="s">
        <v>24</v>
      </c>
      <c r="C29" s="35" t="s">
        <v>14</v>
      </c>
      <c r="D29" s="6" t="s">
        <v>15</v>
      </c>
      <c r="E29" s="32" t="s">
        <v>25</v>
      </c>
      <c r="F29" s="14">
        <v>124414</v>
      </c>
      <c r="G29" s="15">
        <v>3.2150747E-2</v>
      </c>
      <c r="H29" s="14">
        <f t="shared" si="4"/>
        <v>4000.0030372579999</v>
      </c>
      <c r="I29" s="14">
        <v>1565</v>
      </c>
      <c r="J29" s="43">
        <f t="shared" si="0"/>
        <v>6260004.7533087702</v>
      </c>
      <c r="K29" s="42" t="s">
        <v>26</v>
      </c>
      <c r="L29" s="10"/>
      <c r="M29" s="10"/>
      <c r="N29" s="10"/>
    </row>
    <row r="30" spans="1:14" ht="15.6" x14ac:dyDescent="0.3">
      <c r="A30" s="11">
        <v>43878</v>
      </c>
      <c r="B30" s="12" t="s">
        <v>24</v>
      </c>
      <c r="C30" s="35" t="s">
        <v>14</v>
      </c>
      <c r="D30" s="6" t="s">
        <v>15</v>
      </c>
      <c r="E30" s="32" t="s">
        <v>25</v>
      </c>
      <c r="F30" s="14">
        <v>124414</v>
      </c>
      <c r="G30" s="15">
        <v>3.2150747E-2</v>
      </c>
      <c r="H30" s="14">
        <f t="shared" si="4"/>
        <v>4000.0030372579999</v>
      </c>
      <c r="I30" s="14">
        <v>1565</v>
      </c>
      <c r="J30" s="43">
        <f t="shared" si="0"/>
        <v>6260004.7533087702</v>
      </c>
      <c r="K30" s="42" t="s">
        <v>26</v>
      </c>
      <c r="L30" s="10"/>
      <c r="M30" s="10"/>
      <c r="N30" s="10"/>
    </row>
    <row r="31" spans="1:14" ht="15.6" x14ac:dyDescent="0.3">
      <c r="A31" s="11">
        <v>43888</v>
      </c>
      <c r="B31" s="12" t="s">
        <v>24</v>
      </c>
      <c r="C31" s="35" t="s">
        <v>14</v>
      </c>
      <c r="D31" s="6" t="s">
        <v>15</v>
      </c>
      <c r="E31" s="32" t="s">
        <v>25</v>
      </c>
      <c r="F31" s="14">
        <v>124414</v>
      </c>
      <c r="G31" s="15">
        <v>3.2150747E-2</v>
      </c>
      <c r="H31" s="14">
        <f t="shared" si="4"/>
        <v>4000.0030372579999</v>
      </c>
      <c r="I31" s="14">
        <v>1645</v>
      </c>
      <c r="J31" s="43">
        <f t="shared" si="0"/>
        <v>6580004.9962894097</v>
      </c>
      <c r="K31" s="42" t="s">
        <v>26</v>
      </c>
      <c r="L31" s="10"/>
      <c r="M31" s="10"/>
      <c r="N31" s="10"/>
    </row>
    <row r="32" spans="1:14" ht="15.6" x14ac:dyDescent="0.3">
      <c r="A32" s="11">
        <v>43894</v>
      </c>
      <c r="B32" s="12" t="s">
        <v>24</v>
      </c>
      <c r="C32" s="35" t="s">
        <v>14</v>
      </c>
      <c r="D32" s="6" t="s">
        <v>15</v>
      </c>
      <c r="E32" s="32" t="s">
        <v>25</v>
      </c>
      <c r="F32" s="36">
        <v>124414</v>
      </c>
      <c r="G32" s="37">
        <v>3.2150747E-2</v>
      </c>
      <c r="H32" s="36">
        <f t="shared" si="4"/>
        <v>4000.0030372579999</v>
      </c>
      <c r="I32" s="36">
        <v>1650</v>
      </c>
      <c r="J32" s="43">
        <f t="shared" si="0"/>
        <v>6600005.0114757</v>
      </c>
      <c r="K32" s="42" t="s">
        <v>26</v>
      </c>
      <c r="L32" s="10"/>
      <c r="M32" s="10"/>
      <c r="N32" s="10"/>
    </row>
    <row r="33" spans="1:14" ht="15.6" x14ac:dyDescent="0.3">
      <c r="A33" s="11">
        <v>43902</v>
      </c>
      <c r="B33" s="12" t="s">
        <v>24</v>
      </c>
      <c r="C33" s="35" t="s">
        <v>14</v>
      </c>
      <c r="D33" s="6" t="s">
        <v>15</v>
      </c>
      <c r="E33" s="32" t="s">
        <v>25</v>
      </c>
      <c r="F33" s="36">
        <v>124414</v>
      </c>
      <c r="G33" s="37">
        <v>3.2150747E-2</v>
      </c>
      <c r="H33" s="36">
        <f t="shared" si="4"/>
        <v>4000.0030372579999</v>
      </c>
      <c r="I33" s="36">
        <v>1660</v>
      </c>
      <c r="J33" s="43">
        <f t="shared" si="0"/>
        <v>6640005.0418482795</v>
      </c>
      <c r="K33" s="42" t="s">
        <v>26</v>
      </c>
      <c r="L33" s="10"/>
      <c r="M33" s="10"/>
      <c r="N33" s="10"/>
    </row>
    <row r="34" spans="1:14" ht="15.6" x14ac:dyDescent="0.3">
      <c r="A34" s="11">
        <v>43907</v>
      </c>
      <c r="B34" s="12" t="s">
        <v>24</v>
      </c>
      <c r="C34" s="35" t="s">
        <v>14</v>
      </c>
      <c r="D34" s="6" t="s">
        <v>15</v>
      </c>
      <c r="E34" s="32" t="s">
        <v>25</v>
      </c>
      <c r="F34" s="36">
        <v>124414</v>
      </c>
      <c r="G34" s="37">
        <v>3.2150747E-2</v>
      </c>
      <c r="H34" s="36">
        <f t="shared" si="4"/>
        <v>4000.0030372579999</v>
      </c>
      <c r="I34" s="36">
        <v>1536.2</v>
      </c>
      <c r="J34" s="43">
        <f t="shared" si="0"/>
        <v>6144804.66583574</v>
      </c>
      <c r="K34" s="42" t="s">
        <v>26</v>
      </c>
      <c r="L34" s="10"/>
      <c r="M34" s="10"/>
      <c r="N34" s="10"/>
    </row>
    <row r="35" spans="1:14" ht="15.6" x14ac:dyDescent="0.3">
      <c r="A35" s="11">
        <v>43915</v>
      </c>
      <c r="B35" s="12" t="s">
        <v>24</v>
      </c>
      <c r="C35" s="35" t="s">
        <v>14</v>
      </c>
      <c r="D35" s="6" t="s">
        <v>15</v>
      </c>
      <c r="E35" s="32" t="s">
        <v>25</v>
      </c>
      <c r="F35" s="36">
        <v>124414</v>
      </c>
      <c r="G35" s="37">
        <v>3.2150747E-2</v>
      </c>
      <c r="H35" s="36">
        <f t="shared" si="4"/>
        <v>4000.0030372579999</v>
      </c>
      <c r="I35" s="36">
        <v>1620.95</v>
      </c>
      <c r="J35" s="43">
        <f t="shared" si="0"/>
        <v>6483804.923243355</v>
      </c>
      <c r="K35" s="42" t="s">
        <v>26</v>
      </c>
      <c r="L35" s="10"/>
      <c r="M35" s="10"/>
      <c r="N35" s="10"/>
    </row>
    <row r="36" spans="1:14" ht="15.6" x14ac:dyDescent="0.3">
      <c r="A36" s="11">
        <v>43921</v>
      </c>
      <c r="B36" s="12" t="s">
        <v>24</v>
      </c>
      <c r="C36" s="35" t="s">
        <v>14</v>
      </c>
      <c r="D36" s="6" t="s">
        <v>15</v>
      </c>
      <c r="E36" s="32" t="s">
        <v>25</v>
      </c>
      <c r="F36" s="14">
        <v>124414</v>
      </c>
      <c r="G36" s="15">
        <v>3.2150747E-2</v>
      </c>
      <c r="H36" s="14">
        <f t="shared" si="4"/>
        <v>4000.0030372579999</v>
      </c>
      <c r="I36" s="14">
        <v>1608.95</v>
      </c>
      <c r="J36" s="43">
        <f t="shared" si="0"/>
        <v>6435804.8867962593</v>
      </c>
      <c r="K36" s="42" t="s">
        <v>26</v>
      </c>
      <c r="L36" s="10"/>
      <c r="M36" s="10"/>
      <c r="N36" s="10"/>
    </row>
    <row r="37" spans="1:14" ht="15.6" x14ac:dyDescent="0.3">
      <c r="A37" s="11">
        <v>43928</v>
      </c>
      <c r="B37" s="12" t="s">
        <v>24</v>
      </c>
      <c r="C37" s="35" t="s">
        <v>14</v>
      </c>
      <c r="D37" s="6" t="s">
        <v>15</v>
      </c>
      <c r="E37" s="32" t="s">
        <v>25</v>
      </c>
      <c r="F37" s="36">
        <v>124414</v>
      </c>
      <c r="G37" s="37">
        <v>3.2150747E-2</v>
      </c>
      <c r="H37" s="36">
        <f t="shared" si="4"/>
        <v>4000.0030372579999</v>
      </c>
      <c r="I37" s="36">
        <v>1553.07</v>
      </c>
      <c r="J37" s="43">
        <f t="shared" si="0"/>
        <v>6212284.7170742815</v>
      </c>
      <c r="K37" s="42" t="s">
        <v>28</v>
      </c>
      <c r="L37" s="10"/>
      <c r="M37" s="10"/>
      <c r="N37" s="10"/>
    </row>
    <row r="38" spans="1:14" ht="15.6" x14ac:dyDescent="0.3">
      <c r="A38" s="11">
        <v>43935</v>
      </c>
      <c r="B38" s="12" t="s">
        <v>24</v>
      </c>
      <c r="C38" s="35" t="s">
        <v>14</v>
      </c>
      <c r="D38" s="6" t="s">
        <v>15</v>
      </c>
      <c r="E38" s="32" t="s">
        <v>25</v>
      </c>
      <c r="F38" s="36">
        <v>124414</v>
      </c>
      <c r="G38" s="37">
        <v>3.2150747E-2</v>
      </c>
      <c r="H38" s="36">
        <f t="shared" si="4"/>
        <v>4000.0030372579999</v>
      </c>
      <c r="I38" s="36">
        <v>1637.39</v>
      </c>
      <c r="J38" s="43">
        <f t="shared" si="0"/>
        <v>6549564.9731758768</v>
      </c>
      <c r="K38" s="42" t="s">
        <v>29</v>
      </c>
      <c r="L38" s="10"/>
      <c r="M38" s="10"/>
      <c r="N38" s="10"/>
    </row>
    <row r="39" spans="1:14" ht="15.6" x14ac:dyDescent="0.3">
      <c r="A39" s="11">
        <v>43942</v>
      </c>
      <c r="B39" s="12" t="s">
        <v>24</v>
      </c>
      <c r="C39" s="35" t="s">
        <v>14</v>
      </c>
      <c r="D39" s="6" t="s">
        <v>15</v>
      </c>
      <c r="E39" s="32" t="s">
        <v>25</v>
      </c>
      <c r="F39" s="36">
        <v>124414</v>
      </c>
      <c r="G39" s="37">
        <v>3.2150747E-2</v>
      </c>
      <c r="H39" s="36">
        <f t="shared" si="4"/>
        <v>4000.0030372579999</v>
      </c>
      <c r="I39" s="36">
        <v>1607.92</v>
      </c>
      <c r="J39" s="43">
        <f t="shared" si="0"/>
        <v>6431684.8836678835</v>
      </c>
      <c r="K39" s="42" t="s">
        <v>28</v>
      </c>
      <c r="L39" s="10"/>
      <c r="M39" s="10"/>
      <c r="N39" s="10"/>
    </row>
    <row r="40" spans="1:14" ht="15.6" x14ac:dyDescent="0.3">
      <c r="A40" s="11">
        <v>43942</v>
      </c>
      <c r="B40" s="12" t="s">
        <v>24</v>
      </c>
      <c r="C40" s="35" t="s">
        <v>14</v>
      </c>
      <c r="D40" s="6" t="s">
        <v>15</v>
      </c>
      <c r="E40" s="32" t="s">
        <v>25</v>
      </c>
      <c r="F40" s="36">
        <v>93311</v>
      </c>
      <c r="G40" s="37">
        <v>3.2150747E-2</v>
      </c>
      <c r="H40" s="36">
        <f t="shared" si="4"/>
        <v>3000.0183533170002</v>
      </c>
      <c r="I40" s="36">
        <v>1607.92</v>
      </c>
      <c r="J40" s="43">
        <f t="shared" si="0"/>
        <v>4823789.5106654717</v>
      </c>
      <c r="K40" s="42" t="s">
        <v>26</v>
      </c>
      <c r="L40" s="10"/>
      <c r="M40" s="10"/>
      <c r="N40" s="10"/>
    </row>
    <row r="41" spans="1:14" ht="15.6" x14ac:dyDescent="0.3">
      <c r="A41" s="11">
        <v>43949</v>
      </c>
      <c r="B41" s="12" t="s">
        <v>24</v>
      </c>
      <c r="C41" s="35" t="s">
        <v>14</v>
      </c>
      <c r="D41" s="6" t="s">
        <v>15</v>
      </c>
      <c r="E41" s="32" t="s">
        <v>25</v>
      </c>
      <c r="F41" s="36">
        <v>31104</v>
      </c>
      <c r="G41" s="37">
        <v>3.2150747E-2</v>
      </c>
      <c r="H41" s="36">
        <f t="shared" si="4"/>
        <v>1000.016834688</v>
      </c>
      <c r="I41" s="36">
        <v>1605.61</v>
      </c>
      <c r="J41" s="43">
        <f t="shared" si="0"/>
        <v>1605637.0299433996</v>
      </c>
      <c r="K41" s="42" t="s">
        <v>29</v>
      </c>
      <c r="L41" s="10"/>
      <c r="M41" s="10"/>
      <c r="N41" s="10"/>
    </row>
    <row r="42" spans="1:14" ht="15.6" x14ac:dyDescent="0.3">
      <c r="A42" s="11">
        <v>43949</v>
      </c>
      <c r="B42" s="12" t="s">
        <v>24</v>
      </c>
      <c r="C42" s="35" t="s">
        <v>14</v>
      </c>
      <c r="D42" s="6" t="s">
        <v>15</v>
      </c>
      <c r="E42" s="32" t="s">
        <v>25</v>
      </c>
      <c r="F42" s="36">
        <v>124414</v>
      </c>
      <c r="G42" s="37">
        <v>3.2150747E-2</v>
      </c>
      <c r="H42" s="36">
        <f t="shared" si="4"/>
        <v>4000.0030372579999</v>
      </c>
      <c r="I42" s="36">
        <v>1605.61</v>
      </c>
      <c r="J42" s="43">
        <f t="shared" si="0"/>
        <v>6422444.876651817</v>
      </c>
      <c r="K42" s="42" t="s">
        <v>29</v>
      </c>
      <c r="L42" s="10"/>
      <c r="M42" s="10"/>
      <c r="N42" s="10"/>
    </row>
    <row r="43" spans="1:14" ht="15.6" x14ac:dyDescent="0.3">
      <c r="A43" s="11">
        <v>43955</v>
      </c>
      <c r="B43" s="12" t="s">
        <v>24</v>
      </c>
      <c r="C43" s="35" t="s">
        <v>14</v>
      </c>
      <c r="D43" s="6" t="s">
        <v>15</v>
      </c>
      <c r="E43" s="32" t="s">
        <v>25</v>
      </c>
      <c r="F43" s="36">
        <v>62207</v>
      </c>
      <c r="G43" s="37">
        <v>3.2150747E-2</v>
      </c>
      <c r="H43" s="36">
        <f t="shared" si="4"/>
        <v>2000.001518629</v>
      </c>
      <c r="I43" s="36">
        <v>1606.55</v>
      </c>
      <c r="J43" s="43">
        <f t="shared" si="0"/>
        <v>3213102.4397534197</v>
      </c>
      <c r="K43" s="42" t="s">
        <v>29</v>
      </c>
      <c r="L43" s="10"/>
      <c r="M43" s="10"/>
      <c r="N43" s="10"/>
    </row>
    <row r="44" spans="1:14" ht="15.6" x14ac:dyDescent="0.3">
      <c r="A44" s="11">
        <v>43955</v>
      </c>
      <c r="B44" s="12" t="s">
        <v>24</v>
      </c>
      <c r="C44" s="35" t="s">
        <v>14</v>
      </c>
      <c r="D44" s="6" t="s">
        <v>15</v>
      </c>
      <c r="E44" s="32" t="s">
        <v>25</v>
      </c>
      <c r="F44" s="36">
        <v>62207</v>
      </c>
      <c r="G44" s="37">
        <v>3.2150747E-2</v>
      </c>
      <c r="H44" s="36">
        <f t="shared" si="4"/>
        <v>2000.001518629</v>
      </c>
      <c r="I44" s="36">
        <v>1606.55</v>
      </c>
      <c r="J44" s="43">
        <f t="shared" si="0"/>
        <v>3213102.4397534197</v>
      </c>
      <c r="K44" s="42" t="s">
        <v>26</v>
      </c>
      <c r="L44" s="10"/>
      <c r="M44" s="10"/>
      <c r="N44" s="10"/>
    </row>
    <row r="45" spans="1:14" ht="15.6" x14ac:dyDescent="0.3">
      <c r="A45" s="11">
        <v>43963</v>
      </c>
      <c r="B45" s="12" t="s">
        <v>24</v>
      </c>
      <c r="C45" s="35" t="s">
        <v>14</v>
      </c>
      <c r="D45" s="6" t="s">
        <v>15</v>
      </c>
      <c r="E45" s="32" t="s">
        <v>25</v>
      </c>
      <c r="F45" s="36">
        <v>124414</v>
      </c>
      <c r="G45" s="37">
        <v>3.2150747E-2</v>
      </c>
      <c r="H45" s="36">
        <f t="shared" si="4"/>
        <v>4000.0030372579999</v>
      </c>
      <c r="I45" s="36">
        <v>1601.2429999999999</v>
      </c>
      <c r="J45" s="43">
        <f t="shared" si="0"/>
        <v>6404976.8633881118</v>
      </c>
      <c r="K45" s="42" t="s">
        <v>30</v>
      </c>
      <c r="L45" s="10"/>
      <c r="M45" s="10"/>
      <c r="N45" s="10"/>
    </row>
    <row r="46" spans="1:14" ht="15.6" x14ac:dyDescent="0.3">
      <c r="A46" s="11">
        <v>43963</v>
      </c>
      <c r="B46" s="12" t="s">
        <v>24</v>
      </c>
      <c r="C46" s="35" t="s">
        <v>14</v>
      </c>
      <c r="D46" s="6" t="s">
        <v>15</v>
      </c>
      <c r="E46" s="32" t="s">
        <v>25</v>
      </c>
      <c r="F46" s="36">
        <v>31104</v>
      </c>
      <c r="G46" s="37">
        <v>3.2150747E-2</v>
      </c>
      <c r="H46" s="36">
        <f t="shared" si="4"/>
        <v>1000.016834688</v>
      </c>
      <c r="I46" s="36">
        <v>1601.24</v>
      </c>
      <c r="J46" s="43">
        <f t="shared" si="0"/>
        <v>1601266.9563758131</v>
      </c>
      <c r="K46" s="42" t="s">
        <v>30</v>
      </c>
      <c r="L46" s="10"/>
      <c r="M46" s="10"/>
      <c r="N46" s="10"/>
    </row>
    <row r="47" spans="1:14" ht="15.6" x14ac:dyDescent="0.3">
      <c r="A47" s="11">
        <v>43970</v>
      </c>
      <c r="B47" s="12" t="s">
        <v>24</v>
      </c>
      <c r="C47" s="35" t="s">
        <v>14</v>
      </c>
      <c r="D47" s="6" t="s">
        <v>15</v>
      </c>
      <c r="E47" s="32" t="s">
        <v>25</v>
      </c>
      <c r="F47" s="36">
        <v>62207</v>
      </c>
      <c r="G47" s="37">
        <v>3.2150747E-2</v>
      </c>
      <c r="H47" s="36">
        <f t="shared" si="4"/>
        <v>2000.001518629</v>
      </c>
      <c r="I47" s="36">
        <v>1633.67</v>
      </c>
      <c r="J47" s="43">
        <f t="shared" si="0"/>
        <v>3267342.4809386386</v>
      </c>
      <c r="K47" s="42" t="s">
        <v>29</v>
      </c>
      <c r="L47" s="10"/>
      <c r="M47" s="10"/>
      <c r="N47" s="10"/>
    </row>
    <row r="48" spans="1:14" ht="15.6" x14ac:dyDescent="0.3">
      <c r="A48" s="11">
        <v>43970</v>
      </c>
      <c r="B48" s="12" t="s">
        <v>24</v>
      </c>
      <c r="C48" s="35" t="s">
        <v>14</v>
      </c>
      <c r="D48" s="6" t="s">
        <v>15</v>
      </c>
      <c r="E48" s="32" t="s">
        <v>25</v>
      </c>
      <c r="F48" s="36">
        <v>62207</v>
      </c>
      <c r="G48" s="37">
        <v>3.2150747E-2</v>
      </c>
      <c r="H48" s="36">
        <f t="shared" si="4"/>
        <v>2000.001518629</v>
      </c>
      <c r="I48" s="36">
        <v>1633.67</v>
      </c>
      <c r="J48" s="43">
        <f t="shared" si="0"/>
        <v>3267342.4809386386</v>
      </c>
      <c r="K48" s="42" t="s">
        <v>29</v>
      </c>
      <c r="L48" s="10"/>
      <c r="M48" s="10"/>
      <c r="N48" s="10"/>
    </row>
    <row r="49" spans="1:14" ht="15.6" x14ac:dyDescent="0.3">
      <c r="A49" s="11">
        <v>43976</v>
      </c>
      <c r="B49" s="12" t="s">
        <v>24</v>
      </c>
      <c r="C49" s="35" t="s">
        <v>14</v>
      </c>
      <c r="D49" s="6" t="s">
        <v>15</v>
      </c>
      <c r="E49" s="32" t="s">
        <v>25</v>
      </c>
      <c r="F49" s="36">
        <v>124414</v>
      </c>
      <c r="G49" s="37">
        <v>3.2150747E-2</v>
      </c>
      <c r="H49" s="36">
        <f t="shared" si="4"/>
        <v>4000.0030372579999</v>
      </c>
      <c r="I49" s="36">
        <v>1633.67</v>
      </c>
      <c r="J49" s="43">
        <f t="shared" si="0"/>
        <v>6534684.9618772771</v>
      </c>
      <c r="K49" s="42" t="s">
        <v>30</v>
      </c>
      <c r="L49" s="10"/>
      <c r="M49" s="10"/>
      <c r="N49" s="10"/>
    </row>
    <row r="50" spans="1:14" ht="15.6" x14ac:dyDescent="0.3">
      <c r="A50" s="11">
        <v>43976</v>
      </c>
      <c r="B50" s="12" t="s">
        <v>24</v>
      </c>
      <c r="C50" s="35" t="s">
        <v>14</v>
      </c>
      <c r="D50" s="6" t="s">
        <v>15</v>
      </c>
      <c r="E50" s="32" t="s">
        <v>25</v>
      </c>
      <c r="F50" s="36">
        <v>62207</v>
      </c>
      <c r="G50" s="37">
        <v>3.2150747E-2</v>
      </c>
      <c r="H50" s="36">
        <f t="shared" si="4"/>
        <v>2000.001518629</v>
      </c>
      <c r="I50" s="36">
        <v>1633.67</v>
      </c>
      <c r="J50" s="43">
        <f t="shared" si="0"/>
        <v>3267342.4809386386</v>
      </c>
      <c r="K50" s="42" t="s">
        <v>29</v>
      </c>
      <c r="L50" s="10"/>
      <c r="M50" s="10"/>
      <c r="N50" s="10"/>
    </row>
    <row r="51" spans="1:14" ht="15.6" x14ac:dyDescent="0.3">
      <c r="A51" s="11">
        <v>43984</v>
      </c>
      <c r="B51" s="12" t="s">
        <v>24</v>
      </c>
      <c r="C51" s="35" t="s">
        <v>14</v>
      </c>
      <c r="D51" s="6" t="s">
        <v>15</v>
      </c>
      <c r="E51" s="32" t="s">
        <v>25</v>
      </c>
      <c r="F51" s="36">
        <v>124414</v>
      </c>
      <c r="G51" s="37">
        <v>3.2150747E-2</v>
      </c>
      <c r="H51" s="36">
        <f>+F51*G51</f>
        <v>4000.0030372579999</v>
      </c>
      <c r="I51" s="36">
        <v>1638</v>
      </c>
      <c r="J51" s="43">
        <f t="shared" si="0"/>
        <v>6552004.9750286043</v>
      </c>
      <c r="K51" s="42" t="s">
        <v>29</v>
      </c>
      <c r="L51" s="10"/>
      <c r="M51" s="10"/>
      <c r="N51" s="10"/>
    </row>
    <row r="52" spans="1:14" ht="15.6" x14ac:dyDescent="0.3">
      <c r="A52" s="11">
        <v>43984</v>
      </c>
      <c r="B52" s="12" t="s">
        <v>24</v>
      </c>
      <c r="C52" s="35" t="s">
        <v>14</v>
      </c>
      <c r="D52" s="6" t="s">
        <v>15</v>
      </c>
      <c r="E52" s="32" t="s">
        <v>25</v>
      </c>
      <c r="F52" s="36">
        <v>31104</v>
      </c>
      <c r="G52" s="37">
        <v>3.2150747E-2</v>
      </c>
      <c r="H52" s="36">
        <f>+F52*G52</f>
        <v>1000.016834688</v>
      </c>
      <c r="I52" s="36">
        <v>1638</v>
      </c>
      <c r="J52" s="43">
        <f t="shared" si="0"/>
        <v>1638027.5752189441</v>
      </c>
      <c r="K52" s="42" t="s">
        <v>29</v>
      </c>
      <c r="L52" s="10"/>
      <c r="M52" s="10"/>
      <c r="N52" s="10"/>
    </row>
    <row r="53" spans="1:14" ht="15.6" x14ac:dyDescent="0.3">
      <c r="A53" s="11">
        <v>43991</v>
      </c>
      <c r="B53" s="12" t="s">
        <v>24</v>
      </c>
      <c r="C53" s="35" t="s">
        <v>14</v>
      </c>
      <c r="D53" s="6" t="s">
        <v>15</v>
      </c>
      <c r="E53" s="32" t="s">
        <v>25</v>
      </c>
      <c r="F53" s="36">
        <v>62207</v>
      </c>
      <c r="G53" s="37">
        <v>3.2150747E-2</v>
      </c>
      <c r="H53" s="36">
        <f>+F53*G53</f>
        <v>2000.001518629</v>
      </c>
      <c r="I53" s="36">
        <v>1638</v>
      </c>
      <c r="J53" s="43">
        <f t="shared" si="0"/>
        <v>3276002.4875143021</v>
      </c>
      <c r="K53" s="42" t="s">
        <v>31</v>
      </c>
      <c r="L53" s="10"/>
      <c r="M53" s="10"/>
      <c r="N53" s="10"/>
    </row>
    <row r="54" spans="1:14" ht="15.6" x14ac:dyDescent="0.3">
      <c r="A54" s="11">
        <v>43991</v>
      </c>
      <c r="B54" s="12" t="s">
        <v>24</v>
      </c>
      <c r="C54" s="35" t="s">
        <v>14</v>
      </c>
      <c r="D54" s="6" t="s">
        <v>15</v>
      </c>
      <c r="E54" s="32" t="s">
        <v>25</v>
      </c>
      <c r="F54" s="36">
        <v>124414</v>
      </c>
      <c r="G54" s="37">
        <v>3.2150747E-2</v>
      </c>
      <c r="H54" s="36">
        <f>F54*G54</f>
        <v>4000.0030372579999</v>
      </c>
      <c r="I54" s="36">
        <f>1713.5*0.94</f>
        <v>1610.6899999999998</v>
      </c>
      <c r="J54" s="43">
        <f t="shared" si="0"/>
        <v>6442764.8920810875</v>
      </c>
      <c r="K54" s="42" t="s">
        <v>28</v>
      </c>
      <c r="L54" s="10"/>
      <c r="M54" s="10"/>
      <c r="N54" s="10"/>
    </row>
    <row r="55" spans="1:14" ht="15.6" x14ac:dyDescent="0.3">
      <c r="A55" s="11">
        <v>43998</v>
      </c>
      <c r="B55" s="12" t="s">
        <v>24</v>
      </c>
      <c r="C55" s="35" t="s">
        <v>14</v>
      </c>
      <c r="D55" s="6" t="s">
        <v>15</v>
      </c>
      <c r="E55" s="32" t="s">
        <v>25</v>
      </c>
      <c r="F55" s="36">
        <v>62207</v>
      </c>
      <c r="G55" s="37">
        <v>3.2150747E-2</v>
      </c>
      <c r="H55" s="36">
        <f>+F55*G55</f>
        <v>2000.001518629</v>
      </c>
      <c r="I55" s="36">
        <v>1625</v>
      </c>
      <c r="J55" s="43">
        <f t="shared" si="0"/>
        <v>3250002.4677721248</v>
      </c>
      <c r="K55" s="42" t="s">
        <v>29</v>
      </c>
      <c r="L55" s="10"/>
      <c r="M55" s="10"/>
      <c r="N55" s="10"/>
    </row>
    <row r="56" spans="1:14" ht="15.6" x14ac:dyDescent="0.3">
      <c r="A56" s="11">
        <v>43998</v>
      </c>
      <c r="B56" s="12" t="s">
        <v>24</v>
      </c>
      <c r="C56" s="35" t="s">
        <v>14</v>
      </c>
      <c r="D56" s="6" t="s">
        <v>15</v>
      </c>
      <c r="E56" s="32" t="s">
        <v>25</v>
      </c>
      <c r="F56" s="36">
        <v>124414</v>
      </c>
      <c r="G56" s="37">
        <v>3.2150747E-2</v>
      </c>
      <c r="H56" s="36">
        <f>+F56*G54</f>
        <v>4000.0030372579999</v>
      </c>
      <c r="I56" s="36">
        <v>1625</v>
      </c>
      <c r="J56" s="43">
        <f>+H56*I54</f>
        <v>6442764.8920810875</v>
      </c>
      <c r="K56" s="42" t="s">
        <v>29</v>
      </c>
      <c r="L56" s="10"/>
      <c r="M56" s="10"/>
      <c r="N56" s="10"/>
    </row>
    <row r="57" spans="1:14" ht="15.6" x14ac:dyDescent="0.3">
      <c r="A57" s="11">
        <v>44005</v>
      </c>
      <c r="B57" s="12" t="s">
        <v>24</v>
      </c>
      <c r="C57" s="35" t="s">
        <v>14</v>
      </c>
      <c r="D57" s="6" t="s">
        <v>15</v>
      </c>
      <c r="E57" s="32" t="s">
        <v>25</v>
      </c>
      <c r="F57" s="36">
        <v>124414</v>
      </c>
      <c r="G57" s="37">
        <v>3.2150747E-2</v>
      </c>
      <c r="H57" s="36">
        <f>+F57*G55</f>
        <v>4000.0030372579999</v>
      </c>
      <c r="I57" s="36">
        <v>1769</v>
      </c>
      <c r="J57" s="43">
        <f>+H57*I55</f>
        <v>6500004.9355442496</v>
      </c>
      <c r="K57" s="42" t="s">
        <v>28</v>
      </c>
      <c r="L57" s="10"/>
      <c r="M57" s="10"/>
      <c r="N57" s="10"/>
    </row>
    <row r="58" spans="1:14" ht="15.6" x14ac:dyDescent="0.3">
      <c r="A58" s="11">
        <v>44005</v>
      </c>
      <c r="B58" s="12" t="s">
        <v>24</v>
      </c>
      <c r="C58" s="35" t="s">
        <v>14</v>
      </c>
      <c r="D58" s="6" t="s">
        <v>15</v>
      </c>
      <c r="E58" s="32" t="s">
        <v>25</v>
      </c>
      <c r="F58" s="36">
        <v>62207</v>
      </c>
      <c r="G58" s="37">
        <v>3.2150747E-2</v>
      </c>
      <c r="H58" s="36">
        <f>+F58*G56</f>
        <v>2000.001518629</v>
      </c>
      <c r="I58" s="36">
        <v>1769</v>
      </c>
      <c r="J58" s="43">
        <f>+H58*I56</f>
        <v>3250002.4677721248</v>
      </c>
      <c r="K58" s="42" t="s">
        <v>29</v>
      </c>
      <c r="L58" s="10"/>
      <c r="M58" s="10"/>
      <c r="N58" s="10"/>
    </row>
    <row r="59" spans="1:14" ht="15.6" x14ac:dyDescent="0.3">
      <c r="A59" s="11">
        <v>44011</v>
      </c>
      <c r="B59" s="12" t="s">
        <v>24</v>
      </c>
      <c r="C59" s="35" t="s">
        <v>14</v>
      </c>
      <c r="D59" s="6" t="s">
        <v>15</v>
      </c>
      <c r="E59" s="32" t="s">
        <v>25</v>
      </c>
      <c r="F59" s="36">
        <v>62207</v>
      </c>
      <c r="G59" s="37">
        <v>3.2150747E-2</v>
      </c>
      <c r="H59" s="36">
        <f>+F59*G57</f>
        <v>2000.001518629</v>
      </c>
      <c r="I59" s="36">
        <v>1665.3</v>
      </c>
      <c r="J59" s="43">
        <f>+H59*I57</f>
        <v>3538002.6864547008</v>
      </c>
      <c r="K59" s="42" t="s">
        <v>29</v>
      </c>
      <c r="L59" s="10"/>
      <c r="M59" s="10"/>
      <c r="N59" s="10"/>
    </row>
    <row r="60" spans="1:14" ht="15.6" x14ac:dyDescent="0.3">
      <c r="A60" s="11">
        <v>44011</v>
      </c>
      <c r="B60" s="12" t="s">
        <v>24</v>
      </c>
      <c r="C60" s="35" t="s">
        <v>14</v>
      </c>
      <c r="D60" s="6" t="s">
        <v>15</v>
      </c>
      <c r="E60" s="32" t="s">
        <v>25</v>
      </c>
      <c r="F60" s="36">
        <v>124414</v>
      </c>
      <c r="G60" s="37">
        <v>3.2150747E-2</v>
      </c>
      <c r="H60" s="36">
        <f>+F60*G58</f>
        <v>4000.0030372579999</v>
      </c>
      <c r="I60" s="36">
        <v>1665.3</v>
      </c>
      <c r="J60" s="43">
        <f>+H60*I58</f>
        <v>7076005.3729094015</v>
      </c>
      <c r="K60" s="42" t="s">
        <v>29</v>
      </c>
      <c r="L60" s="10"/>
      <c r="M60" s="10"/>
      <c r="N60" s="10"/>
    </row>
    <row r="61" spans="1:14" ht="15.6" x14ac:dyDescent="0.3">
      <c r="A61" s="11">
        <v>44019</v>
      </c>
      <c r="B61" s="12" t="s">
        <v>24</v>
      </c>
      <c r="C61" s="35" t="s">
        <v>14</v>
      </c>
      <c r="D61" s="6" t="s">
        <v>15</v>
      </c>
      <c r="E61" s="32" t="s">
        <v>25</v>
      </c>
      <c r="F61" s="36">
        <v>124414</v>
      </c>
      <c r="G61" s="37">
        <v>3.2150747E-2</v>
      </c>
      <c r="H61" s="36">
        <f t="shared" ref="H61:H72" si="5">F61*G61</f>
        <v>4000.0030372579999</v>
      </c>
      <c r="I61" s="36">
        <v>1682.18</v>
      </c>
      <c r="J61" s="43">
        <f t="shared" ref="J61:J101" si="6">+H61*I61</f>
        <v>6728725.1092146626</v>
      </c>
      <c r="K61" s="42" t="s">
        <v>29</v>
      </c>
      <c r="L61" s="10"/>
      <c r="M61" s="10"/>
      <c r="N61" s="10"/>
    </row>
    <row r="62" spans="1:14" ht="15.6" x14ac:dyDescent="0.3">
      <c r="A62" s="11">
        <v>44019</v>
      </c>
      <c r="B62" s="12" t="s">
        <v>24</v>
      </c>
      <c r="C62" s="35" t="s">
        <v>14</v>
      </c>
      <c r="D62" s="6" t="s">
        <v>15</v>
      </c>
      <c r="E62" s="32" t="s">
        <v>25</v>
      </c>
      <c r="F62" s="36">
        <v>57461</v>
      </c>
      <c r="G62" s="37">
        <v>3.2150747E-2</v>
      </c>
      <c r="H62" s="36">
        <f t="shared" si="5"/>
        <v>1847.4140733670001</v>
      </c>
      <c r="I62" s="36">
        <v>1682.18</v>
      </c>
      <c r="J62" s="43">
        <f t="shared" si="6"/>
        <v>3107683.0059365006</v>
      </c>
      <c r="K62" s="42" t="s">
        <v>29</v>
      </c>
      <c r="L62" s="10"/>
      <c r="M62" s="10"/>
      <c r="N62" s="10"/>
    </row>
    <row r="63" spans="1:14" ht="15.6" x14ac:dyDescent="0.3">
      <c r="A63" s="11">
        <v>44026</v>
      </c>
      <c r="B63" s="12" t="s">
        <v>24</v>
      </c>
      <c r="C63" s="35" t="s">
        <v>14</v>
      </c>
      <c r="D63" s="6" t="s">
        <v>15</v>
      </c>
      <c r="E63" s="32" t="s">
        <v>25</v>
      </c>
      <c r="F63" s="36">
        <v>119986</v>
      </c>
      <c r="G63" s="37">
        <v>3.2150747E-2</v>
      </c>
      <c r="H63" s="36">
        <f t="shared" si="5"/>
        <v>3857.6395295420002</v>
      </c>
      <c r="I63" s="36">
        <v>1693.79</v>
      </c>
      <c r="J63" s="43">
        <f t="shared" si="6"/>
        <v>6534031.2587429443</v>
      </c>
      <c r="K63" s="42" t="s">
        <v>29</v>
      </c>
      <c r="L63" s="10"/>
      <c r="M63" s="10"/>
      <c r="N63" s="10"/>
    </row>
    <row r="64" spans="1:14" ht="15.6" x14ac:dyDescent="0.3">
      <c r="A64" s="11">
        <v>44026</v>
      </c>
      <c r="B64" s="12" t="s">
        <v>24</v>
      </c>
      <c r="C64" s="35" t="s">
        <v>14</v>
      </c>
      <c r="D64" s="6" t="s">
        <v>15</v>
      </c>
      <c r="E64" s="32" t="s">
        <v>25</v>
      </c>
      <c r="F64" s="36">
        <v>62207</v>
      </c>
      <c r="G64" s="37">
        <v>3.2150747E-2</v>
      </c>
      <c r="H64" s="36">
        <f t="shared" si="5"/>
        <v>2000.001518629</v>
      </c>
      <c r="I64" s="36">
        <v>1693.79</v>
      </c>
      <c r="J64" s="43">
        <f t="shared" si="6"/>
        <v>3387582.5722386139</v>
      </c>
      <c r="K64" s="42" t="s">
        <v>28</v>
      </c>
      <c r="L64" s="10"/>
      <c r="M64" s="10"/>
      <c r="N64" s="10"/>
    </row>
    <row r="65" spans="1:14" ht="15.6" x14ac:dyDescent="0.3">
      <c r="A65" s="11">
        <v>44033</v>
      </c>
      <c r="B65" s="12" t="s">
        <v>24</v>
      </c>
      <c r="C65" s="35" t="s">
        <v>14</v>
      </c>
      <c r="D65" s="6" t="s">
        <v>15</v>
      </c>
      <c r="E65" s="32" t="s">
        <v>25</v>
      </c>
      <c r="F65" s="36">
        <v>118260</v>
      </c>
      <c r="G65" s="37">
        <v>3.2150747E-2</v>
      </c>
      <c r="H65" s="36">
        <f t="shared" si="5"/>
        <v>3802.1473402199999</v>
      </c>
      <c r="I65" s="36">
        <f>1842.55*0.94</f>
        <v>1731.9969999999998</v>
      </c>
      <c r="J65" s="43">
        <f t="shared" si="6"/>
        <v>6585307.7868190184</v>
      </c>
      <c r="K65" s="42" t="s">
        <v>28</v>
      </c>
      <c r="L65" s="10"/>
      <c r="M65" s="10"/>
      <c r="N65" s="10"/>
    </row>
    <row r="66" spans="1:14" ht="15.6" x14ac:dyDescent="0.3">
      <c r="A66" s="11">
        <v>44040</v>
      </c>
      <c r="B66" s="12" t="s">
        <v>24</v>
      </c>
      <c r="C66" s="35" t="s">
        <v>14</v>
      </c>
      <c r="D66" s="6" t="s">
        <v>15</v>
      </c>
      <c r="E66" s="32" t="s">
        <v>25</v>
      </c>
      <c r="F66" s="36">
        <v>62207</v>
      </c>
      <c r="G66" s="37">
        <v>3.2150747E-2</v>
      </c>
      <c r="H66" s="36">
        <f t="shared" si="5"/>
        <v>2000.001518629</v>
      </c>
      <c r="I66" s="36">
        <f>1940.9*0.94</f>
        <v>1824.4459999999999</v>
      </c>
      <c r="J66" s="43">
        <f t="shared" si="6"/>
        <v>3648894.7706566043</v>
      </c>
      <c r="K66" s="42" t="s">
        <v>29</v>
      </c>
      <c r="L66" s="10"/>
      <c r="M66" s="10"/>
      <c r="N66" s="10"/>
    </row>
    <row r="67" spans="1:14" ht="15.6" x14ac:dyDescent="0.3">
      <c r="A67" s="11">
        <v>44040</v>
      </c>
      <c r="B67" s="12" t="s">
        <v>24</v>
      </c>
      <c r="C67" s="35" t="s">
        <v>14</v>
      </c>
      <c r="D67" s="6" t="s">
        <v>15</v>
      </c>
      <c r="E67" s="32" t="s">
        <v>25</v>
      </c>
      <c r="F67" s="36">
        <v>62207</v>
      </c>
      <c r="G67" s="37">
        <v>3.2150747E-2</v>
      </c>
      <c r="H67" s="36">
        <f t="shared" si="5"/>
        <v>2000.001518629</v>
      </c>
      <c r="I67" s="36">
        <f>1940.9*0.94</f>
        <v>1824.4459999999999</v>
      </c>
      <c r="J67" s="43">
        <f t="shared" si="6"/>
        <v>3648894.7706566043</v>
      </c>
      <c r="K67" s="42" t="s">
        <v>29</v>
      </c>
      <c r="L67" s="10"/>
      <c r="M67" s="10"/>
      <c r="N67" s="10"/>
    </row>
    <row r="68" spans="1:14" ht="15.6" x14ac:dyDescent="0.3">
      <c r="A68" s="11">
        <v>44047</v>
      </c>
      <c r="B68" s="12" t="s">
        <v>24</v>
      </c>
      <c r="C68" s="35" t="s">
        <v>14</v>
      </c>
      <c r="D68" s="6" t="s">
        <v>15</v>
      </c>
      <c r="E68" s="32" t="s">
        <v>25</v>
      </c>
      <c r="F68" s="36">
        <v>62207</v>
      </c>
      <c r="G68" s="37">
        <v>3.2150747E-2</v>
      </c>
      <c r="H68" s="36">
        <f t="shared" si="5"/>
        <v>2000.001518629</v>
      </c>
      <c r="I68" s="36">
        <v>1859.2259999999999</v>
      </c>
      <c r="J68" s="43">
        <f t="shared" si="6"/>
        <v>3718454.8234745208</v>
      </c>
      <c r="K68" s="42" t="s">
        <v>29</v>
      </c>
      <c r="L68" s="10"/>
      <c r="M68" s="10"/>
      <c r="N68" s="10"/>
    </row>
    <row r="69" spans="1:14" ht="15.6" x14ac:dyDescent="0.3">
      <c r="A69" s="11">
        <v>44047</v>
      </c>
      <c r="B69" s="12" t="s">
        <v>24</v>
      </c>
      <c r="C69" s="35" t="s">
        <v>14</v>
      </c>
      <c r="D69" s="6" t="s">
        <v>15</v>
      </c>
      <c r="E69" s="32" t="s">
        <v>25</v>
      </c>
      <c r="F69" s="36">
        <v>62207</v>
      </c>
      <c r="G69" s="37">
        <v>3.2150747E-2</v>
      </c>
      <c r="H69" s="36">
        <f t="shared" si="5"/>
        <v>2000.001518629</v>
      </c>
      <c r="I69" s="36">
        <v>1876.8039999999999</v>
      </c>
      <c r="J69" s="43">
        <f t="shared" si="6"/>
        <v>3753610.8501689816</v>
      </c>
      <c r="K69" s="42" t="s">
        <v>29</v>
      </c>
      <c r="L69" s="10"/>
      <c r="M69" s="10"/>
      <c r="N69" s="10"/>
    </row>
    <row r="70" spans="1:14" ht="15.6" x14ac:dyDescent="0.3">
      <c r="A70" s="11">
        <v>44054</v>
      </c>
      <c r="B70" s="12" t="s">
        <v>24</v>
      </c>
      <c r="C70" s="35" t="s">
        <v>14</v>
      </c>
      <c r="D70" s="6" t="s">
        <v>15</v>
      </c>
      <c r="E70" s="32" t="s">
        <v>25</v>
      </c>
      <c r="F70" s="36">
        <v>124414</v>
      </c>
      <c r="G70" s="37">
        <v>3.2150747E-2</v>
      </c>
      <c r="H70" s="36">
        <f t="shared" si="5"/>
        <v>4000.0030372579999</v>
      </c>
      <c r="I70" s="36">
        <v>1876.8039999999999</v>
      </c>
      <c r="J70" s="43">
        <f t="shared" si="6"/>
        <v>7507221.7003379632</v>
      </c>
      <c r="K70" s="42" t="s">
        <v>29</v>
      </c>
      <c r="L70" s="10"/>
      <c r="M70" s="10"/>
      <c r="N70" s="10"/>
    </row>
    <row r="71" spans="1:14" ht="15.6" x14ac:dyDescent="0.3">
      <c r="A71" s="11">
        <v>44054</v>
      </c>
      <c r="B71" s="12" t="s">
        <v>24</v>
      </c>
      <c r="C71" s="35" t="s">
        <v>14</v>
      </c>
      <c r="D71" s="6" t="s">
        <v>15</v>
      </c>
      <c r="E71" s="32" t="s">
        <v>25</v>
      </c>
      <c r="F71" s="36">
        <v>62207</v>
      </c>
      <c r="G71" s="15">
        <v>3.2150747E-2</v>
      </c>
      <c r="H71" s="14">
        <f t="shared" si="5"/>
        <v>2000.001518629</v>
      </c>
      <c r="I71" s="36">
        <v>1888.2249999999999</v>
      </c>
      <c r="J71" s="43">
        <f t="shared" si="6"/>
        <v>3776452.8675132431</v>
      </c>
      <c r="K71" s="42" t="s">
        <v>29</v>
      </c>
      <c r="L71" s="10"/>
      <c r="M71" s="10"/>
      <c r="N71" s="10"/>
    </row>
    <row r="72" spans="1:14" ht="15.6" x14ac:dyDescent="0.3">
      <c r="A72" s="11">
        <v>44061</v>
      </c>
      <c r="B72" s="12" t="s">
        <v>24</v>
      </c>
      <c r="C72" s="35" t="s">
        <v>14</v>
      </c>
      <c r="D72" s="6" t="s">
        <v>15</v>
      </c>
      <c r="E72" s="32" t="s">
        <v>25</v>
      </c>
      <c r="F72" s="14">
        <v>186621</v>
      </c>
      <c r="G72" s="15">
        <v>3.2150747E-2</v>
      </c>
      <c r="H72" s="14">
        <f t="shared" si="5"/>
        <v>6000.0045558869997</v>
      </c>
      <c r="I72" s="36">
        <v>1888.2249999999999</v>
      </c>
      <c r="J72" s="43">
        <f t="shared" si="6"/>
        <v>11329358.602539729</v>
      </c>
      <c r="K72" s="42" t="s">
        <v>29</v>
      </c>
      <c r="L72" s="10"/>
      <c r="M72" s="10"/>
      <c r="N72" s="10"/>
    </row>
    <row r="73" spans="1:14" ht="15.6" x14ac:dyDescent="0.3">
      <c r="A73" s="11">
        <v>44061</v>
      </c>
      <c r="B73" s="12" t="s">
        <v>24</v>
      </c>
      <c r="C73" s="35" t="s">
        <v>14</v>
      </c>
      <c r="D73" s="6" t="s">
        <v>15</v>
      </c>
      <c r="E73" s="32" t="s">
        <v>25</v>
      </c>
      <c r="F73" s="36">
        <v>62207</v>
      </c>
      <c r="G73" s="37">
        <v>3.2150747E-2</v>
      </c>
      <c r="H73" s="36">
        <v>2000</v>
      </c>
      <c r="I73" s="36">
        <v>1809.923</v>
      </c>
      <c r="J73" s="43">
        <f t="shared" si="6"/>
        <v>3619846</v>
      </c>
      <c r="K73" s="42" t="s">
        <v>29</v>
      </c>
      <c r="L73" s="10"/>
      <c r="M73" s="10"/>
      <c r="N73" s="10"/>
    </row>
    <row r="74" spans="1:14" ht="15.6" x14ac:dyDescent="0.3">
      <c r="A74" s="11">
        <v>44075</v>
      </c>
      <c r="B74" s="12" t="s">
        <v>24</v>
      </c>
      <c r="C74" s="35" t="s">
        <v>14</v>
      </c>
      <c r="D74" s="6" t="s">
        <v>15</v>
      </c>
      <c r="E74" s="32" t="s">
        <v>25</v>
      </c>
      <c r="F74" s="14">
        <v>62207</v>
      </c>
      <c r="G74" s="15">
        <v>3.2150747E-2</v>
      </c>
      <c r="H74" s="14">
        <f t="shared" ref="H74:H87" si="7">+F74*G74</f>
        <v>2000.001518629</v>
      </c>
      <c r="I74" s="36">
        <v>1868.673</v>
      </c>
      <c r="J74" s="43">
        <f t="shared" si="6"/>
        <v>3737348.8378210091</v>
      </c>
      <c r="K74" s="42" t="s">
        <v>29</v>
      </c>
      <c r="L74" s="10"/>
      <c r="M74" s="10"/>
      <c r="N74" s="10"/>
    </row>
    <row r="75" spans="1:14" ht="15.6" x14ac:dyDescent="0.3">
      <c r="A75" s="11">
        <v>44075</v>
      </c>
      <c r="B75" s="12" t="s">
        <v>24</v>
      </c>
      <c r="C75" s="35" t="s">
        <v>14</v>
      </c>
      <c r="D75" s="6" t="s">
        <v>15</v>
      </c>
      <c r="E75" s="32" t="s">
        <v>25</v>
      </c>
      <c r="F75" s="14">
        <v>124414</v>
      </c>
      <c r="G75" s="15">
        <v>3.2150747E-2</v>
      </c>
      <c r="H75" s="14">
        <f t="shared" si="7"/>
        <v>4000.0030372579999</v>
      </c>
      <c r="I75" s="36">
        <v>1868.673</v>
      </c>
      <c r="J75" s="43">
        <f t="shared" si="6"/>
        <v>7474697.6756420182</v>
      </c>
      <c r="K75" s="42" t="s">
        <v>29</v>
      </c>
      <c r="L75" s="10"/>
      <c r="M75" s="10"/>
      <c r="N75" s="10"/>
    </row>
    <row r="76" spans="1:14" ht="15.6" x14ac:dyDescent="0.3">
      <c r="A76" s="11">
        <v>44082</v>
      </c>
      <c r="B76" s="12" t="s">
        <v>24</v>
      </c>
      <c r="C76" s="35" t="s">
        <v>14</v>
      </c>
      <c r="D76" s="6" t="s">
        <v>15</v>
      </c>
      <c r="E76" s="32" t="s">
        <v>25</v>
      </c>
      <c r="F76" s="14">
        <v>62207</v>
      </c>
      <c r="G76" s="15">
        <v>3.2150747E-2</v>
      </c>
      <c r="H76" s="14">
        <f t="shared" si="7"/>
        <v>2000.001518629</v>
      </c>
      <c r="I76" s="36">
        <v>1805.3639999999998</v>
      </c>
      <c r="J76" s="43">
        <f t="shared" si="6"/>
        <v>3610730.7416781257</v>
      </c>
      <c r="K76" s="42" t="s">
        <v>29</v>
      </c>
      <c r="L76" s="10"/>
      <c r="M76" s="10"/>
      <c r="N76" s="10"/>
    </row>
    <row r="77" spans="1:14" ht="15.6" x14ac:dyDescent="0.3">
      <c r="A77" s="11">
        <v>44082</v>
      </c>
      <c r="B77" s="12" t="s">
        <v>24</v>
      </c>
      <c r="C77" s="35" t="s">
        <v>14</v>
      </c>
      <c r="D77" s="6" t="s">
        <v>15</v>
      </c>
      <c r="E77" s="32" t="s">
        <v>25</v>
      </c>
      <c r="F77" s="14">
        <v>62207</v>
      </c>
      <c r="G77" s="15">
        <v>3.2150747E-2</v>
      </c>
      <c r="H77" s="14">
        <f t="shared" si="7"/>
        <v>2000.001518629</v>
      </c>
      <c r="I77" s="36">
        <v>1805.3639999999998</v>
      </c>
      <c r="J77" s="43">
        <f t="shared" si="6"/>
        <v>3610730.7416781257</v>
      </c>
      <c r="K77" s="42" t="s">
        <v>32</v>
      </c>
      <c r="L77" s="10"/>
      <c r="M77" s="10"/>
      <c r="N77" s="10"/>
    </row>
    <row r="78" spans="1:14" ht="15.6" x14ac:dyDescent="0.3">
      <c r="A78" s="11">
        <v>44089</v>
      </c>
      <c r="B78" s="12" t="s">
        <v>24</v>
      </c>
      <c r="C78" s="35" t="s">
        <v>14</v>
      </c>
      <c r="D78" s="6" t="s">
        <v>15</v>
      </c>
      <c r="E78" s="32" t="s">
        <v>25</v>
      </c>
      <c r="F78" s="14">
        <v>124415</v>
      </c>
      <c r="G78" s="15">
        <v>3.2150747E-2</v>
      </c>
      <c r="H78" s="14">
        <f t="shared" si="7"/>
        <v>4000.0351880050002</v>
      </c>
      <c r="I78" s="36">
        <v>1845.7369999999999</v>
      </c>
      <c r="J78" s="43">
        <f t="shared" si="6"/>
        <v>7383012.9478027849</v>
      </c>
      <c r="K78" s="42" t="s">
        <v>32</v>
      </c>
      <c r="L78" s="10"/>
      <c r="M78" s="10"/>
      <c r="N78" s="10"/>
    </row>
    <row r="79" spans="1:14" ht="15.6" x14ac:dyDescent="0.3">
      <c r="A79" s="11">
        <v>44095</v>
      </c>
      <c r="B79" s="12" t="s">
        <v>24</v>
      </c>
      <c r="C79" s="35" t="s">
        <v>14</v>
      </c>
      <c r="D79" s="6" t="s">
        <v>15</v>
      </c>
      <c r="E79" s="32" t="s">
        <v>25</v>
      </c>
      <c r="F79" s="14">
        <v>124414</v>
      </c>
      <c r="G79" s="15">
        <v>3.2150747E-2</v>
      </c>
      <c r="H79" s="14">
        <f t="shared" si="7"/>
        <v>4000.0030372579999</v>
      </c>
      <c r="I79" s="36">
        <v>1815.046</v>
      </c>
      <c r="J79" s="43">
        <f t="shared" si="6"/>
        <v>7260189.5127629843</v>
      </c>
      <c r="K79" s="42" t="s">
        <v>29</v>
      </c>
      <c r="L79" s="10"/>
      <c r="M79" s="10"/>
      <c r="N79" s="10"/>
    </row>
    <row r="80" spans="1:14" ht="15.6" x14ac:dyDescent="0.3">
      <c r="A80" s="11">
        <v>44096</v>
      </c>
      <c r="B80" s="12" t="s">
        <v>24</v>
      </c>
      <c r="C80" s="35" t="s">
        <v>14</v>
      </c>
      <c r="D80" s="6" t="s">
        <v>15</v>
      </c>
      <c r="E80" s="32" t="s">
        <v>25</v>
      </c>
      <c r="F80" s="14">
        <v>62207</v>
      </c>
      <c r="G80" s="15">
        <v>3.2150747E-2</v>
      </c>
      <c r="H80" s="14">
        <f t="shared" si="7"/>
        <v>2000.001518629</v>
      </c>
      <c r="I80" s="36">
        <v>1791.6399999999999</v>
      </c>
      <c r="J80" s="43">
        <f t="shared" si="6"/>
        <v>3583282.7208364611</v>
      </c>
      <c r="K80" s="42" t="s">
        <v>32</v>
      </c>
      <c r="L80" s="10"/>
      <c r="M80" s="10"/>
      <c r="N80" s="10"/>
    </row>
    <row r="81" spans="1:14" ht="15.6" x14ac:dyDescent="0.3">
      <c r="A81" s="11">
        <v>44103</v>
      </c>
      <c r="B81" s="12" t="s">
        <v>24</v>
      </c>
      <c r="C81" s="35" t="s">
        <v>14</v>
      </c>
      <c r="D81" s="6" t="s">
        <v>15</v>
      </c>
      <c r="E81" s="32" t="s">
        <v>25</v>
      </c>
      <c r="F81" s="14">
        <v>93311</v>
      </c>
      <c r="G81" s="15">
        <v>3.2150747E-2</v>
      </c>
      <c r="H81" s="14">
        <f t="shared" si="7"/>
        <v>3000.0183533170002</v>
      </c>
      <c r="I81" s="36">
        <v>1770.913</v>
      </c>
      <c r="J81" s="43">
        <f t="shared" si="6"/>
        <v>5312771.5021276688</v>
      </c>
      <c r="K81" s="42" t="s">
        <v>32</v>
      </c>
      <c r="L81" s="10"/>
      <c r="M81" s="10"/>
      <c r="N81" s="10"/>
    </row>
    <row r="82" spans="1:14" ht="15.6" x14ac:dyDescent="0.3">
      <c r="A82" s="11">
        <v>44110</v>
      </c>
      <c r="B82" s="12" t="s">
        <v>24</v>
      </c>
      <c r="C82" s="35" t="s">
        <v>14</v>
      </c>
      <c r="D82" s="6" t="s">
        <v>15</v>
      </c>
      <c r="E82" s="32" t="s">
        <v>25</v>
      </c>
      <c r="F82" s="14">
        <v>62207</v>
      </c>
      <c r="G82" s="15">
        <v>3.2150747E-2</v>
      </c>
      <c r="H82" s="14">
        <f t="shared" si="7"/>
        <v>2000.001518629</v>
      </c>
      <c r="I82" s="14">
        <v>1798.596</v>
      </c>
      <c r="J82" s="43">
        <f t="shared" si="6"/>
        <v>3597194.7314000446</v>
      </c>
      <c r="K82" s="42" t="s">
        <v>32</v>
      </c>
      <c r="L82" s="10"/>
      <c r="M82" s="10"/>
      <c r="N82" s="10"/>
    </row>
    <row r="83" spans="1:14" ht="15.6" x14ac:dyDescent="0.3">
      <c r="A83" s="11">
        <v>44110</v>
      </c>
      <c r="B83" s="12" t="s">
        <v>24</v>
      </c>
      <c r="C83" s="35" t="s">
        <v>14</v>
      </c>
      <c r="D83" s="6" t="s">
        <v>15</v>
      </c>
      <c r="E83" s="32" t="s">
        <v>25</v>
      </c>
      <c r="F83" s="14">
        <v>124414</v>
      </c>
      <c r="G83" s="15">
        <v>3.2150747E-2</v>
      </c>
      <c r="H83" s="14">
        <f t="shared" si="7"/>
        <v>4000.0030372579999</v>
      </c>
      <c r="I83" s="14">
        <v>1798.596</v>
      </c>
      <c r="J83" s="43">
        <f t="shared" si="6"/>
        <v>7194389.4628000893</v>
      </c>
      <c r="K83" s="42" t="s">
        <v>32</v>
      </c>
      <c r="L83" s="10"/>
      <c r="M83" s="10"/>
      <c r="N83" s="10"/>
    </row>
    <row r="84" spans="1:14" ht="15.6" x14ac:dyDescent="0.3">
      <c r="A84" s="11">
        <v>44117</v>
      </c>
      <c r="B84" s="12" t="s">
        <v>24</v>
      </c>
      <c r="C84" s="35" t="s">
        <v>14</v>
      </c>
      <c r="D84" s="6" t="s">
        <v>15</v>
      </c>
      <c r="E84" s="32" t="s">
        <v>25</v>
      </c>
      <c r="F84" s="14">
        <v>124414</v>
      </c>
      <c r="G84" s="15">
        <v>3.2150747E-2</v>
      </c>
      <c r="H84" s="14">
        <f t="shared" si="7"/>
        <v>4000.0030372579999</v>
      </c>
      <c r="I84" s="14">
        <v>1809.9699999999998</v>
      </c>
      <c r="J84" s="43">
        <f t="shared" si="6"/>
        <v>7239885.497345861</v>
      </c>
      <c r="K84" s="42" t="s">
        <v>32</v>
      </c>
      <c r="L84" s="10"/>
      <c r="M84" s="10"/>
      <c r="N84" s="10"/>
    </row>
    <row r="85" spans="1:14" ht="15.6" x14ac:dyDescent="0.3">
      <c r="A85" s="11">
        <v>44124</v>
      </c>
      <c r="B85" s="12" t="s">
        <v>24</v>
      </c>
      <c r="C85" s="35" t="s">
        <v>14</v>
      </c>
      <c r="D85" s="6" t="s">
        <v>15</v>
      </c>
      <c r="E85" s="32" t="s">
        <v>25</v>
      </c>
      <c r="F85" s="14">
        <v>62207</v>
      </c>
      <c r="G85" s="15">
        <v>3.2150747E-2</v>
      </c>
      <c r="H85" s="14">
        <f t="shared" si="7"/>
        <v>2000.001518629</v>
      </c>
      <c r="I85" s="14">
        <v>1791.9689999999998</v>
      </c>
      <c r="J85" s="43">
        <f t="shared" si="6"/>
        <v>3583940.72133609</v>
      </c>
      <c r="K85" s="42" t="s">
        <v>32</v>
      </c>
      <c r="L85" s="10"/>
      <c r="M85" s="10"/>
      <c r="N85" s="10"/>
    </row>
    <row r="86" spans="1:14" ht="15.6" x14ac:dyDescent="0.3">
      <c r="A86" s="11">
        <v>44124</v>
      </c>
      <c r="B86" s="12" t="s">
        <v>24</v>
      </c>
      <c r="C86" s="35" t="s">
        <v>14</v>
      </c>
      <c r="D86" s="6" t="s">
        <v>15</v>
      </c>
      <c r="E86" s="32" t="s">
        <v>25</v>
      </c>
      <c r="F86" s="14">
        <v>124414</v>
      </c>
      <c r="G86" s="15">
        <v>3.2150747E-2</v>
      </c>
      <c r="H86" s="14">
        <f t="shared" si="7"/>
        <v>4000.0030372579999</v>
      </c>
      <c r="I86" s="14">
        <v>1791.9689999999998</v>
      </c>
      <c r="J86" s="43">
        <f t="shared" si="6"/>
        <v>7167881.44267218</v>
      </c>
      <c r="K86" s="42" t="s">
        <v>32</v>
      </c>
      <c r="L86" s="10"/>
      <c r="M86" s="10"/>
      <c r="N86" s="10"/>
    </row>
    <row r="87" spans="1:14" ht="15.6" x14ac:dyDescent="0.3">
      <c r="A87" s="11">
        <v>44131</v>
      </c>
      <c r="B87" s="12" t="s">
        <v>24</v>
      </c>
      <c r="C87" s="35" t="s">
        <v>14</v>
      </c>
      <c r="D87" s="6" t="s">
        <v>15</v>
      </c>
      <c r="E87" s="32" t="s">
        <v>25</v>
      </c>
      <c r="F87" s="14">
        <v>155518</v>
      </c>
      <c r="G87" s="15">
        <v>3.2150747E-2</v>
      </c>
      <c r="H87" s="14">
        <f t="shared" si="7"/>
        <v>5000.0198719460004</v>
      </c>
      <c r="I87" s="14">
        <v>1791.3579999999999</v>
      </c>
      <c r="J87" s="43">
        <f t="shared" si="6"/>
        <v>8956825.5977694429</v>
      </c>
      <c r="K87" s="42" t="s">
        <v>32</v>
      </c>
      <c r="L87" s="10"/>
      <c r="M87" s="10"/>
      <c r="N87" s="10"/>
    </row>
    <row r="88" spans="1:14" ht="15.6" x14ac:dyDescent="0.3">
      <c r="A88" s="11">
        <v>44138</v>
      </c>
      <c r="B88" s="12" t="s">
        <v>24</v>
      </c>
      <c r="C88" s="35" t="s">
        <v>14</v>
      </c>
      <c r="D88" s="6" t="s">
        <v>15</v>
      </c>
      <c r="E88" s="32" t="s">
        <v>25</v>
      </c>
      <c r="F88" s="14">
        <v>155518</v>
      </c>
      <c r="G88" s="15">
        <v>3.2150747E-2</v>
      </c>
      <c r="H88" s="14">
        <f t="shared" ref="H88:H98" si="8">F88*G88</f>
        <v>5000.0198719460004</v>
      </c>
      <c r="I88" s="14">
        <v>1793.8019999999999</v>
      </c>
      <c r="J88" s="43">
        <f t="shared" si="6"/>
        <v>8969045.6463364791</v>
      </c>
      <c r="K88" s="42" t="s">
        <v>32</v>
      </c>
      <c r="L88" s="10"/>
      <c r="M88" s="10"/>
      <c r="N88" s="10"/>
    </row>
    <row r="89" spans="1:14" ht="15.6" x14ac:dyDescent="0.3">
      <c r="A89" s="11">
        <v>44151</v>
      </c>
      <c r="B89" s="12" t="s">
        <v>24</v>
      </c>
      <c r="C89" s="35" t="s">
        <v>14</v>
      </c>
      <c r="D89" s="6" t="s">
        <v>15</v>
      </c>
      <c r="E89" s="32" t="s">
        <v>25</v>
      </c>
      <c r="F89" s="14">
        <v>124414</v>
      </c>
      <c r="G89" s="15">
        <v>3.2150747E-2</v>
      </c>
      <c r="H89" s="14">
        <f t="shared" si="8"/>
        <v>4000.0030372579999</v>
      </c>
      <c r="I89" s="14">
        <v>1779.0439999999999</v>
      </c>
      <c r="J89" s="43">
        <f t="shared" si="6"/>
        <v>7116181.4034156203</v>
      </c>
      <c r="K89" s="42" t="s">
        <v>32</v>
      </c>
      <c r="L89" s="10"/>
      <c r="M89" s="10"/>
      <c r="N89" s="10"/>
    </row>
    <row r="90" spans="1:14" ht="15.6" x14ac:dyDescent="0.3">
      <c r="A90" s="11">
        <v>44154</v>
      </c>
      <c r="B90" s="12" t="s">
        <v>24</v>
      </c>
      <c r="C90" s="35" t="s">
        <v>14</v>
      </c>
      <c r="D90" s="6" t="s">
        <v>15</v>
      </c>
      <c r="E90" s="32" t="s">
        <v>25</v>
      </c>
      <c r="F90" s="14">
        <v>93311</v>
      </c>
      <c r="G90" s="15">
        <v>3.2150747E-2</v>
      </c>
      <c r="H90" s="14">
        <f t="shared" si="8"/>
        <v>3000.0183533170002</v>
      </c>
      <c r="I90" s="14">
        <v>1745.9559999999999</v>
      </c>
      <c r="J90" s="43">
        <f t="shared" si="6"/>
        <v>5237900.0440839361</v>
      </c>
      <c r="K90" s="42" t="s">
        <v>32</v>
      </c>
      <c r="L90" s="10"/>
      <c r="M90" s="10"/>
      <c r="N90" s="10"/>
    </row>
    <row r="91" spans="1:14" ht="15.6" x14ac:dyDescent="0.3">
      <c r="A91" s="11">
        <v>44159</v>
      </c>
      <c r="B91" s="12" t="s">
        <v>24</v>
      </c>
      <c r="C91" s="35" t="s">
        <v>14</v>
      </c>
      <c r="D91" s="6" t="s">
        <v>15</v>
      </c>
      <c r="E91" s="32" t="s">
        <v>25</v>
      </c>
      <c r="F91" s="14">
        <v>186622</v>
      </c>
      <c r="G91" s="15">
        <v>3.2150747E-2</v>
      </c>
      <c r="H91" s="14">
        <f t="shared" si="8"/>
        <v>6000.0367066340004</v>
      </c>
      <c r="I91" s="14">
        <v>1709.0139999999999</v>
      </c>
      <c r="J91" s="43">
        <f t="shared" si="6"/>
        <v>10254146.732151398</v>
      </c>
      <c r="K91" s="42" t="s">
        <v>32</v>
      </c>
      <c r="L91" s="10"/>
      <c r="M91" s="10"/>
      <c r="N91" s="10"/>
    </row>
    <row r="92" spans="1:14" ht="15.6" x14ac:dyDescent="0.3">
      <c r="A92" s="11">
        <v>44166</v>
      </c>
      <c r="B92" s="12" t="s">
        <v>24</v>
      </c>
      <c r="C92" s="35" t="s">
        <v>14</v>
      </c>
      <c r="D92" s="6" t="s">
        <v>15</v>
      </c>
      <c r="E92" s="32" t="s">
        <v>25</v>
      </c>
      <c r="F92" s="14">
        <v>124414</v>
      </c>
      <c r="G92" s="15">
        <v>3.2150747E-2</v>
      </c>
      <c r="H92" s="14">
        <f t="shared" si="8"/>
        <v>4000.0030372579999</v>
      </c>
      <c r="I92" s="14">
        <v>1770</v>
      </c>
      <c r="J92" s="43">
        <f t="shared" si="6"/>
        <v>7080005.3759466596</v>
      </c>
      <c r="K92" s="42" t="s">
        <v>32</v>
      </c>
      <c r="L92" s="10"/>
      <c r="M92" s="10"/>
      <c r="N92" s="10"/>
    </row>
    <row r="93" spans="1:14" ht="15.6" x14ac:dyDescent="0.3">
      <c r="A93" s="4">
        <v>44168</v>
      </c>
      <c r="B93" s="44" t="s">
        <v>24</v>
      </c>
      <c r="C93" s="45" t="s">
        <v>14</v>
      </c>
      <c r="D93" s="6" t="s">
        <v>15</v>
      </c>
      <c r="E93" s="45" t="s">
        <v>25</v>
      </c>
      <c r="F93" s="7">
        <v>62207</v>
      </c>
      <c r="G93" s="8">
        <v>3.2150747E-2</v>
      </c>
      <c r="H93" s="46">
        <f t="shared" si="8"/>
        <v>2000.001518629</v>
      </c>
      <c r="I93" s="7">
        <v>1722.41</v>
      </c>
      <c r="J93" s="43">
        <f t="shared" si="6"/>
        <v>3444822.615701776</v>
      </c>
      <c r="K93" s="42" t="s">
        <v>32</v>
      </c>
      <c r="L93" s="10"/>
      <c r="M93" s="10"/>
      <c r="N93" s="10"/>
    </row>
    <row r="94" spans="1:14" ht="15.6" x14ac:dyDescent="0.3">
      <c r="A94" s="11">
        <v>44173</v>
      </c>
      <c r="B94" s="44" t="s">
        <v>24</v>
      </c>
      <c r="C94" s="45" t="s">
        <v>14</v>
      </c>
      <c r="D94" s="6" t="s">
        <v>15</v>
      </c>
      <c r="E94" s="45" t="s">
        <v>25</v>
      </c>
      <c r="F94" s="14">
        <v>186622</v>
      </c>
      <c r="G94" s="15">
        <v>3.2150747E-2</v>
      </c>
      <c r="H94" s="48">
        <f t="shared" si="8"/>
        <v>6000.0367066340004</v>
      </c>
      <c r="I94" s="14">
        <v>1756.06</v>
      </c>
      <c r="J94" s="43">
        <f t="shared" si="6"/>
        <v>10536424.459051702</v>
      </c>
      <c r="K94" s="42" t="s">
        <v>32</v>
      </c>
      <c r="L94" s="10"/>
      <c r="M94" s="10"/>
      <c r="N94" s="10"/>
    </row>
    <row r="95" spans="1:14" ht="15.6" x14ac:dyDescent="0.3">
      <c r="A95" s="11">
        <v>44180</v>
      </c>
      <c r="B95" s="44" t="s">
        <v>24</v>
      </c>
      <c r="C95" s="45" t="s">
        <v>14</v>
      </c>
      <c r="D95" s="6" t="s">
        <v>15</v>
      </c>
      <c r="E95" s="45" t="s">
        <v>25</v>
      </c>
      <c r="F95" s="14">
        <v>124414</v>
      </c>
      <c r="G95" s="15">
        <v>3.2150747E-2</v>
      </c>
      <c r="H95" s="48">
        <f t="shared" si="8"/>
        <v>4000.0030372579999</v>
      </c>
      <c r="I95" s="14">
        <v>1739.61</v>
      </c>
      <c r="J95" s="43">
        <f t="shared" si="6"/>
        <v>6958445.2836443884</v>
      </c>
      <c r="K95" s="42" t="s">
        <v>32</v>
      </c>
      <c r="L95" s="10"/>
      <c r="M95" s="10"/>
      <c r="N95" s="10"/>
    </row>
    <row r="96" spans="1:14" ht="15.6" x14ac:dyDescent="0.3">
      <c r="A96" s="11">
        <v>44183</v>
      </c>
      <c r="B96" s="49" t="s">
        <v>24</v>
      </c>
      <c r="C96" s="50" t="s">
        <v>14</v>
      </c>
      <c r="D96" s="13" t="s">
        <v>15</v>
      </c>
      <c r="E96" s="50" t="s">
        <v>25</v>
      </c>
      <c r="F96" s="14">
        <v>62207</v>
      </c>
      <c r="G96" s="15">
        <v>3.2150747E-2</v>
      </c>
      <c r="H96" s="48">
        <f t="shared" si="8"/>
        <v>2000.001518629</v>
      </c>
      <c r="I96" s="14">
        <v>1850</v>
      </c>
      <c r="J96" s="43">
        <f t="shared" si="6"/>
        <v>3700002.80946365</v>
      </c>
      <c r="K96" s="42" t="s">
        <v>32</v>
      </c>
      <c r="L96" s="10"/>
      <c r="M96" s="10"/>
      <c r="N96" s="10"/>
    </row>
    <row r="97" spans="1:14" ht="15.6" x14ac:dyDescent="0.3">
      <c r="A97" s="11">
        <v>44187</v>
      </c>
      <c r="B97" s="44" t="s">
        <v>24</v>
      </c>
      <c r="C97" s="45" t="s">
        <v>14</v>
      </c>
      <c r="D97" s="6" t="s">
        <v>15</v>
      </c>
      <c r="E97" s="45" t="s">
        <v>25</v>
      </c>
      <c r="F97" s="14">
        <v>62207</v>
      </c>
      <c r="G97" s="15">
        <v>3.2150747E-2</v>
      </c>
      <c r="H97" s="48">
        <f t="shared" si="8"/>
        <v>2000.001518629</v>
      </c>
      <c r="I97" s="14">
        <v>1771.9</v>
      </c>
      <c r="J97" s="43">
        <f t="shared" si="6"/>
        <v>3543802.6908587255</v>
      </c>
      <c r="K97" s="42" t="s">
        <v>32</v>
      </c>
      <c r="L97" s="10"/>
      <c r="M97" s="10"/>
      <c r="N97" s="10"/>
    </row>
    <row r="98" spans="1:14" ht="16.2" thickBot="1" x14ac:dyDescent="0.35">
      <c r="A98" s="24">
        <v>44193</v>
      </c>
      <c r="B98" s="51" t="s">
        <v>24</v>
      </c>
      <c r="C98" s="52" t="s">
        <v>14</v>
      </c>
      <c r="D98" s="27" t="s">
        <v>15</v>
      </c>
      <c r="E98" s="52" t="s">
        <v>25</v>
      </c>
      <c r="F98" s="28">
        <v>124414</v>
      </c>
      <c r="G98" s="29">
        <v>3.2150747E-2</v>
      </c>
      <c r="H98" s="28">
        <f t="shared" si="8"/>
        <v>4000.0030372579999</v>
      </c>
      <c r="I98" s="28">
        <v>1760.2</v>
      </c>
      <c r="J98" s="43">
        <f t="shared" si="6"/>
        <v>7040805.3461815314</v>
      </c>
      <c r="K98" s="42" t="s">
        <v>32</v>
      </c>
      <c r="L98" s="10"/>
      <c r="M98" s="10"/>
      <c r="N98" s="10"/>
    </row>
    <row r="99" spans="1:14" ht="16.2" thickBot="1" x14ac:dyDescent="0.35">
      <c r="A99" s="118" t="s">
        <v>18</v>
      </c>
      <c r="B99" s="118"/>
      <c r="C99" s="118"/>
      <c r="D99" s="118"/>
      <c r="E99" s="118"/>
      <c r="F99" s="22">
        <f>SUM(F24:F98)</f>
        <v>7573934</v>
      </c>
      <c r="G99" s="22">
        <f>SUM(G24:G91)</f>
        <v>2.1862507959999999</v>
      </c>
      <c r="H99" s="22">
        <f>SUM(H24:H98)</f>
        <v>243507.63431006874</v>
      </c>
      <c r="I99" s="28"/>
      <c r="J99" s="53">
        <f>SUM(J24:J98)</f>
        <v>414133191.72068429</v>
      </c>
      <c r="K99" s="42"/>
      <c r="L99" s="10"/>
      <c r="M99" s="47"/>
      <c r="N99" s="10"/>
    </row>
    <row r="100" spans="1:14" ht="15.6" x14ac:dyDescent="0.3">
      <c r="A100" s="4">
        <v>44089</v>
      </c>
      <c r="B100" s="44" t="s">
        <v>33</v>
      </c>
      <c r="C100" s="45" t="s">
        <v>34</v>
      </c>
      <c r="D100" s="6" t="s">
        <v>15</v>
      </c>
      <c r="E100" s="54" t="s">
        <v>25</v>
      </c>
      <c r="F100" s="55">
        <v>21810</v>
      </c>
      <c r="G100" s="56">
        <v>3.2150747E-2</v>
      </c>
      <c r="H100" s="55">
        <f>+F100*G100</f>
        <v>701.20779206999998</v>
      </c>
      <c r="I100" s="55">
        <v>1845.7369999999999</v>
      </c>
      <c r="J100" s="55">
        <f t="shared" si="6"/>
        <v>1294245.1665119054</v>
      </c>
      <c r="K100" s="42" t="s">
        <v>35</v>
      </c>
      <c r="L100" s="10"/>
      <c r="M100" s="47"/>
      <c r="N100" s="10"/>
    </row>
    <row r="101" spans="1:14" ht="16.2" thickBot="1" x14ac:dyDescent="0.35">
      <c r="A101" s="4">
        <v>44152</v>
      </c>
      <c r="B101" s="44" t="s">
        <v>33</v>
      </c>
      <c r="C101" s="45" t="s">
        <v>34</v>
      </c>
      <c r="D101" s="6" t="s">
        <v>15</v>
      </c>
      <c r="E101" s="54" t="s">
        <v>25</v>
      </c>
      <c r="F101" s="28">
        <v>37383</v>
      </c>
      <c r="G101" s="29">
        <v>3.2150747E-2</v>
      </c>
      <c r="H101" s="28">
        <f>+F101*G101</f>
        <v>1201.891375101</v>
      </c>
      <c r="I101" s="57">
        <f>1889.05*0.94</f>
        <v>1775.7069999999999</v>
      </c>
      <c r="J101" s="28">
        <f t="shared" si="6"/>
        <v>2134206.9280064711</v>
      </c>
      <c r="K101" s="42" t="s">
        <v>35</v>
      </c>
      <c r="L101" s="10"/>
      <c r="M101" s="10"/>
      <c r="N101" s="10"/>
    </row>
    <row r="102" spans="1:14" ht="16.2" thickBot="1" x14ac:dyDescent="0.35">
      <c r="A102" s="115" t="s">
        <v>18</v>
      </c>
      <c r="B102" s="115"/>
      <c r="C102" s="115"/>
      <c r="D102" s="115"/>
      <c r="E102" s="115"/>
      <c r="F102" s="30">
        <f>SUM(F100:F101)</f>
        <v>59193</v>
      </c>
      <c r="G102" s="30">
        <f t="shared" ref="G102" si="9">SUM(G100:G101)</f>
        <v>6.4301494000000001E-2</v>
      </c>
      <c r="H102" s="30">
        <f>SUM(H100:H101)</f>
        <v>1903.0991671709999</v>
      </c>
      <c r="I102" s="58"/>
      <c r="J102" s="30">
        <f>SUM(J100:J101)</f>
        <v>3428452.0945183765</v>
      </c>
      <c r="K102" s="42"/>
      <c r="L102" s="10"/>
      <c r="M102" s="10"/>
      <c r="N102" s="10"/>
    </row>
    <row r="103" spans="1:14" ht="15.6" x14ac:dyDescent="0.3">
      <c r="A103" s="4">
        <v>43858</v>
      </c>
      <c r="B103" s="44" t="s">
        <v>36</v>
      </c>
      <c r="C103" s="45" t="s">
        <v>14</v>
      </c>
      <c r="D103" s="6" t="s">
        <v>15</v>
      </c>
      <c r="E103" s="45" t="s">
        <v>25</v>
      </c>
      <c r="F103" s="7">
        <v>208391</v>
      </c>
      <c r="G103" s="8"/>
      <c r="H103" s="7">
        <v>6707.7709999999997</v>
      </c>
      <c r="I103" s="40">
        <v>1533.02</v>
      </c>
      <c r="J103" s="41">
        <f t="shared" ref="J103:J111" si="10">H103*I103*0.92</f>
        <v>9460495.3305463996</v>
      </c>
      <c r="K103" s="42" t="s">
        <v>37</v>
      </c>
      <c r="L103" s="10"/>
      <c r="M103" s="10"/>
      <c r="N103" s="10"/>
    </row>
    <row r="104" spans="1:14" ht="15.6" x14ac:dyDescent="0.3">
      <c r="A104" s="4">
        <v>43889</v>
      </c>
      <c r="B104" s="44" t="s">
        <v>36</v>
      </c>
      <c r="C104" s="45" t="s">
        <v>14</v>
      </c>
      <c r="D104" s="6" t="s">
        <v>15</v>
      </c>
      <c r="E104" s="45" t="s">
        <v>25</v>
      </c>
      <c r="F104" s="7">
        <v>222649</v>
      </c>
      <c r="G104" s="8"/>
      <c r="H104" s="7">
        <v>7166.2089999999998</v>
      </c>
      <c r="I104" s="7">
        <v>1600.11</v>
      </c>
      <c r="J104" s="41">
        <f t="shared" si="10"/>
        <v>10549384.8683508</v>
      </c>
      <c r="K104" s="42" t="s">
        <v>37</v>
      </c>
      <c r="L104" s="10"/>
      <c r="M104" s="10"/>
      <c r="N104" s="10"/>
    </row>
    <row r="105" spans="1:14" ht="15.6" x14ac:dyDescent="0.3">
      <c r="A105" s="11">
        <v>43942</v>
      </c>
      <c r="B105" s="44" t="s">
        <v>36</v>
      </c>
      <c r="C105" s="45" t="s">
        <v>14</v>
      </c>
      <c r="D105" s="6" t="s">
        <v>15</v>
      </c>
      <c r="E105" s="45" t="s">
        <v>25</v>
      </c>
      <c r="F105" s="14">
        <v>363056</v>
      </c>
      <c r="G105" s="15"/>
      <c r="H105" s="14">
        <v>11685.864</v>
      </c>
      <c r="I105" s="14">
        <v>1623.22</v>
      </c>
      <c r="J105" s="43">
        <f t="shared" si="10"/>
        <v>17451229.909113601</v>
      </c>
      <c r="K105" s="42" t="s">
        <v>37</v>
      </c>
      <c r="L105" s="10"/>
      <c r="M105" s="10"/>
      <c r="N105" s="10"/>
    </row>
    <row r="106" spans="1:14" ht="15.6" x14ac:dyDescent="0.3">
      <c r="A106" s="4">
        <v>43984</v>
      </c>
      <c r="B106" s="44" t="s">
        <v>36</v>
      </c>
      <c r="C106" s="45" t="s">
        <v>14</v>
      </c>
      <c r="D106" s="6" t="s">
        <v>15</v>
      </c>
      <c r="E106" s="45" t="s">
        <v>25</v>
      </c>
      <c r="F106" s="7">
        <v>290596</v>
      </c>
      <c r="G106" s="8"/>
      <c r="H106" s="7">
        <v>9352.27</v>
      </c>
      <c r="I106" s="7">
        <v>1719.8209999999999</v>
      </c>
      <c r="J106" s="41">
        <f t="shared" si="10"/>
        <v>14797491.916176399</v>
      </c>
      <c r="K106" s="42" t="s">
        <v>37</v>
      </c>
      <c r="L106" s="10"/>
      <c r="M106" s="10"/>
      <c r="N106" s="10"/>
    </row>
    <row r="107" spans="1:14" ht="15.6" x14ac:dyDescent="0.3">
      <c r="A107" s="11">
        <v>44026</v>
      </c>
      <c r="B107" s="44" t="s">
        <v>36</v>
      </c>
      <c r="C107" s="45" t="s">
        <v>14</v>
      </c>
      <c r="D107" s="6" t="s">
        <v>15</v>
      </c>
      <c r="E107" s="45" t="s">
        <v>25</v>
      </c>
      <c r="F107" s="14">
        <v>314462.06</v>
      </c>
      <c r="G107" s="37"/>
      <c r="H107" s="36">
        <v>10108.07</v>
      </c>
      <c r="I107" s="14">
        <v>1746.31</v>
      </c>
      <c r="J107" s="43">
        <f t="shared" si="10"/>
        <v>16239677.823963998</v>
      </c>
      <c r="K107" s="42" t="s">
        <v>37</v>
      </c>
      <c r="L107" s="10"/>
      <c r="M107" s="10"/>
      <c r="N107" s="10"/>
    </row>
    <row r="108" spans="1:14" ht="15.6" x14ac:dyDescent="0.3">
      <c r="A108" s="11">
        <v>44047</v>
      </c>
      <c r="B108" s="44" t="s">
        <v>36</v>
      </c>
      <c r="C108" s="45" t="s">
        <v>14</v>
      </c>
      <c r="D108" s="6" t="s">
        <v>15</v>
      </c>
      <c r="E108" s="45" t="s">
        <v>25</v>
      </c>
      <c r="F108" s="14">
        <v>180241.4</v>
      </c>
      <c r="G108" s="15"/>
      <c r="H108" s="14">
        <v>5806.07</v>
      </c>
      <c r="I108" s="14">
        <v>1856.39</v>
      </c>
      <c r="J108" s="43">
        <f t="shared" si="10"/>
        <v>9916063.8643159997</v>
      </c>
      <c r="K108" s="42" t="s">
        <v>37</v>
      </c>
      <c r="L108" s="10"/>
      <c r="M108" s="10"/>
      <c r="N108" s="10"/>
    </row>
    <row r="109" spans="1:14" ht="15.6" x14ac:dyDescent="0.3">
      <c r="A109" s="4">
        <v>44082</v>
      </c>
      <c r="B109" s="44" t="s">
        <v>36</v>
      </c>
      <c r="C109" s="45" t="s">
        <v>14</v>
      </c>
      <c r="D109" s="6" t="s">
        <v>15</v>
      </c>
      <c r="E109" s="45" t="s">
        <v>25</v>
      </c>
      <c r="F109" s="7">
        <v>256901.6</v>
      </c>
      <c r="G109" s="8"/>
      <c r="H109" s="7">
        <v>8269.75</v>
      </c>
      <c r="I109" s="7">
        <v>1980.77</v>
      </c>
      <c r="J109" s="41">
        <f t="shared" si="10"/>
        <v>15070034.890900001</v>
      </c>
      <c r="K109" s="42" t="s">
        <v>37</v>
      </c>
      <c r="L109" s="10"/>
      <c r="M109" s="10"/>
      <c r="N109" s="10"/>
    </row>
    <row r="110" spans="1:14" ht="15.6" x14ac:dyDescent="0.3">
      <c r="A110" s="11">
        <v>44124</v>
      </c>
      <c r="B110" s="49" t="s">
        <v>36</v>
      </c>
      <c r="C110" s="50" t="s">
        <v>14</v>
      </c>
      <c r="D110" s="13" t="s">
        <v>15</v>
      </c>
      <c r="E110" s="50" t="s">
        <v>25</v>
      </c>
      <c r="F110" s="14">
        <v>399368.9</v>
      </c>
      <c r="G110" s="15"/>
      <c r="H110" s="14">
        <v>12851.91</v>
      </c>
      <c r="I110" s="14">
        <v>1920.31</v>
      </c>
      <c r="J110" s="43">
        <f t="shared" si="10"/>
        <v>22705279.188731998</v>
      </c>
      <c r="K110" s="42" t="s">
        <v>37</v>
      </c>
      <c r="L110" s="10"/>
      <c r="M110" s="10"/>
      <c r="N110" s="10"/>
    </row>
    <row r="111" spans="1:14" ht="15.6" x14ac:dyDescent="0.3">
      <c r="A111" s="11">
        <v>44159</v>
      </c>
      <c r="B111" s="44" t="s">
        <v>36</v>
      </c>
      <c r="C111" s="45" t="s">
        <v>14</v>
      </c>
      <c r="D111" s="6" t="s">
        <v>15</v>
      </c>
      <c r="E111" s="45" t="s">
        <v>25</v>
      </c>
      <c r="F111" s="36">
        <v>314224.40000000002</v>
      </c>
      <c r="G111" s="37"/>
      <c r="H111" s="14">
        <v>10109.67</v>
      </c>
      <c r="I111" s="36">
        <v>1906.23</v>
      </c>
      <c r="J111" s="43">
        <f t="shared" si="10"/>
        <v>17729647.744572002</v>
      </c>
      <c r="K111" s="42" t="s">
        <v>37</v>
      </c>
      <c r="L111" s="10"/>
      <c r="M111" s="10"/>
      <c r="N111" s="10"/>
    </row>
    <row r="112" spans="1:14" ht="16.2" thickBot="1" x14ac:dyDescent="0.35">
      <c r="A112" s="24">
        <v>44175</v>
      </c>
      <c r="B112" s="51" t="s">
        <v>36</v>
      </c>
      <c r="C112" s="52" t="s">
        <v>14</v>
      </c>
      <c r="D112" s="27" t="s">
        <v>15</v>
      </c>
      <c r="E112" s="52" t="s">
        <v>25</v>
      </c>
      <c r="F112" s="59">
        <v>267549.8</v>
      </c>
      <c r="G112" s="60"/>
      <c r="H112" s="28">
        <v>8609.93</v>
      </c>
      <c r="I112" s="59">
        <v>1834.8779999999999</v>
      </c>
      <c r="J112" s="61">
        <v>14568907.609999999</v>
      </c>
      <c r="K112" s="42" t="s">
        <v>37</v>
      </c>
      <c r="L112" s="10"/>
      <c r="M112" s="10"/>
      <c r="N112" s="10"/>
    </row>
    <row r="113" spans="1:14" ht="16.2" thickBot="1" x14ac:dyDescent="0.35">
      <c r="A113" s="118" t="s">
        <v>18</v>
      </c>
      <c r="B113" s="118"/>
      <c r="C113" s="118"/>
      <c r="D113" s="118"/>
      <c r="E113" s="118"/>
      <c r="F113" s="62">
        <f>SUM(F103:F112)</f>
        <v>2817440.1599999997</v>
      </c>
      <c r="G113" s="62">
        <f t="shared" ref="G113:H113" si="11">SUM(G103:G112)</f>
        <v>0</v>
      </c>
      <c r="H113" s="62">
        <f t="shared" si="11"/>
        <v>90667.513999999996</v>
      </c>
      <c r="I113" s="59"/>
      <c r="J113" s="53">
        <f>SUM(J103:J112)</f>
        <v>148488213.14667118</v>
      </c>
      <c r="K113" s="42"/>
      <c r="L113" s="10"/>
      <c r="M113" s="10"/>
      <c r="N113" s="10"/>
    </row>
    <row r="114" spans="1:14" ht="15.6" x14ac:dyDescent="0.3">
      <c r="A114" s="4">
        <v>43832</v>
      </c>
      <c r="B114" s="44" t="s">
        <v>38</v>
      </c>
      <c r="C114" s="45" t="s">
        <v>14</v>
      </c>
      <c r="D114" s="6" t="s">
        <v>15</v>
      </c>
      <c r="E114" s="45" t="s">
        <v>16</v>
      </c>
      <c r="F114" s="7">
        <v>149121</v>
      </c>
      <c r="G114" s="8">
        <v>3.2150747E-2</v>
      </c>
      <c r="H114" s="7">
        <f t="shared" ref="H114:H119" si="12">F114*G114</f>
        <v>4794.3515433869998</v>
      </c>
      <c r="I114" s="7">
        <v>1420.203</v>
      </c>
      <c r="J114" s="41">
        <f t="shared" ref="J114:J139" si="13">+H114*I114</f>
        <v>6808952.4449728467</v>
      </c>
      <c r="K114" s="39" t="s">
        <v>39</v>
      </c>
      <c r="L114" s="10"/>
      <c r="M114" s="10"/>
      <c r="N114" s="10"/>
    </row>
    <row r="115" spans="1:14" ht="15.6" x14ac:dyDescent="0.3">
      <c r="A115" s="4">
        <v>43851</v>
      </c>
      <c r="B115" s="44" t="s">
        <v>38</v>
      </c>
      <c r="C115" s="45" t="s">
        <v>14</v>
      </c>
      <c r="D115" s="6" t="s">
        <v>15</v>
      </c>
      <c r="E115" s="45" t="s">
        <v>16</v>
      </c>
      <c r="F115" s="7">
        <v>149089</v>
      </c>
      <c r="G115" s="8">
        <v>3.2150747E-2</v>
      </c>
      <c r="H115" s="7">
        <f t="shared" si="12"/>
        <v>4793.3227194829997</v>
      </c>
      <c r="I115" s="7">
        <v>1450.94</v>
      </c>
      <c r="J115" s="41">
        <f t="shared" si="13"/>
        <v>6954823.6666066637</v>
      </c>
      <c r="K115" s="39" t="s">
        <v>39</v>
      </c>
      <c r="L115" s="10"/>
      <c r="M115" s="10"/>
      <c r="N115" s="10"/>
    </row>
    <row r="116" spans="1:14" ht="15.6" x14ac:dyDescent="0.3">
      <c r="A116" s="4">
        <v>43859</v>
      </c>
      <c r="B116" s="44" t="s">
        <v>38</v>
      </c>
      <c r="C116" s="45" t="s">
        <v>14</v>
      </c>
      <c r="D116" s="6" t="s">
        <v>15</v>
      </c>
      <c r="E116" s="45" t="s">
        <v>16</v>
      </c>
      <c r="F116" s="7">
        <v>149091</v>
      </c>
      <c r="G116" s="8">
        <v>3.2150747E-2</v>
      </c>
      <c r="H116" s="7">
        <f t="shared" si="12"/>
        <v>4793.3870209770002</v>
      </c>
      <c r="I116" s="7">
        <v>1463.31</v>
      </c>
      <c r="J116" s="41">
        <f t="shared" si="13"/>
        <v>7014211.161665854</v>
      </c>
      <c r="K116" s="39" t="s">
        <v>39</v>
      </c>
      <c r="L116" s="10"/>
      <c r="M116" s="10"/>
      <c r="N116" s="10"/>
    </row>
    <row r="117" spans="1:14" ht="15.6" x14ac:dyDescent="0.3">
      <c r="A117" s="11">
        <v>43866</v>
      </c>
      <c r="B117" s="44" t="s">
        <v>38</v>
      </c>
      <c r="C117" s="45" t="s">
        <v>14</v>
      </c>
      <c r="D117" s="6" t="s">
        <v>15</v>
      </c>
      <c r="E117" s="45" t="s">
        <v>16</v>
      </c>
      <c r="F117" s="14">
        <v>149102</v>
      </c>
      <c r="G117" s="15">
        <v>3.2150747E-2</v>
      </c>
      <c r="H117" s="14">
        <f t="shared" si="12"/>
        <v>4793.7406791940002</v>
      </c>
      <c r="I117" s="14">
        <v>1465.46</v>
      </c>
      <c r="J117" s="43">
        <f t="shared" si="13"/>
        <v>7025035.2157316394</v>
      </c>
      <c r="K117" s="42" t="s">
        <v>32</v>
      </c>
      <c r="L117" s="10"/>
      <c r="M117" s="10"/>
      <c r="N117" s="10"/>
    </row>
    <row r="118" spans="1:14" ht="15.6" x14ac:dyDescent="0.3">
      <c r="A118" s="4">
        <v>43880</v>
      </c>
      <c r="B118" s="44" t="s">
        <v>38</v>
      </c>
      <c r="C118" s="45" t="s">
        <v>14</v>
      </c>
      <c r="D118" s="6" t="s">
        <v>15</v>
      </c>
      <c r="E118" s="45" t="s">
        <v>16</v>
      </c>
      <c r="F118" s="7">
        <v>149073</v>
      </c>
      <c r="G118" s="8">
        <v>3.2150747E-2</v>
      </c>
      <c r="H118" s="7">
        <f t="shared" si="12"/>
        <v>4792.8083075309996</v>
      </c>
      <c r="I118" s="7">
        <v>1512.93</v>
      </c>
      <c r="J118" s="41">
        <f t="shared" si="13"/>
        <v>7251183.4727128753</v>
      </c>
      <c r="K118" s="42" t="s">
        <v>32</v>
      </c>
      <c r="L118" s="10"/>
      <c r="M118" s="10"/>
      <c r="N118" s="10"/>
    </row>
    <row r="119" spans="1:14" ht="15.6" x14ac:dyDescent="0.3">
      <c r="A119" s="11">
        <v>43901</v>
      </c>
      <c r="B119" s="44" t="s">
        <v>38</v>
      </c>
      <c r="C119" s="45" t="s">
        <v>14</v>
      </c>
      <c r="D119" s="6" t="s">
        <v>15</v>
      </c>
      <c r="E119" s="45" t="s">
        <v>16</v>
      </c>
      <c r="F119" s="14">
        <v>149139</v>
      </c>
      <c r="G119" s="15">
        <v>3.2150747E-2</v>
      </c>
      <c r="H119" s="14">
        <f t="shared" si="12"/>
        <v>4794.9302568330004</v>
      </c>
      <c r="I119" s="14">
        <v>1566.8</v>
      </c>
      <c r="J119" s="43">
        <f t="shared" si="13"/>
        <v>7512696.7264059447</v>
      </c>
      <c r="K119" s="42" t="s">
        <v>32</v>
      </c>
      <c r="L119" s="10"/>
      <c r="M119" s="10"/>
      <c r="N119" s="10"/>
    </row>
    <row r="120" spans="1:14" ht="15.6" x14ac:dyDescent="0.3">
      <c r="A120" s="4">
        <v>43921</v>
      </c>
      <c r="B120" s="44" t="s">
        <v>38</v>
      </c>
      <c r="C120" s="45" t="s">
        <v>14</v>
      </c>
      <c r="D120" s="6" t="s">
        <v>15</v>
      </c>
      <c r="E120" s="45" t="s">
        <v>16</v>
      </c>
      <c r="F120" s="7">
        <v>149114</v>
      </c>
      <c r="G120" s="8">
        <v>3.2150747E-2</v>
      </c>
      <c r="H120" s="46">
        <v>4794.13</v>
      </c>
      <c r="I120" s="7">
        <v>1512.41</v>
      </c>
      <c r="J120" s="41">
        <f t="shared" si="13"/>
        <v>7250690.1533000004</v>
      </c>
      <c r="K120" s="42" t="s">
        <v>32</v>
      </c>
      <c r="L120" s="10"/>
      <c r="M120" s="10"/>
      <c r="N120" s="10"/>
    </row>
    <row r="121" spans="1:14" ht="15.6" x14ac:dyDescent="0.3">
      <c r="A121" s="4">
        <v>43936</v>
      </c>
      <c r="B121" s="44" t="s">
        <v>38</v>
      </c>
      <c r="C121" s="45" t="s">
        <v>14</v>
      </c>
      <c r="D121" s="6" t="s">
        <v>15</v>
      </c>
      <c r="E121" s="45" t="s">
        <v>16</v>
      </c>
      <c r="F121" s="7">
        <v>149087</v>
      </c>
      <c r="G121" s="8">
        <v>3.2150747E-2</v>
      </c>
      <c r="H121" s="7">
        <f>F121*G121</f>
        <v>4793.258417989</v>
      </c>
      <c r="I121" s="7">
        <v>1615.53</v>
      </c>
      <c r="J121" s="41">
        <f t="shared" si="13"/>
        <v>7743652.7720137695</v>
      </c>
      <c r="K121" s="42" t="s">
        <v>40</v>
      </c>
      <c r="L121" s="10"/>
      <c r="M121" s="10"/>
      <c r="N121" s="10"/>
    </row>
    <row r="122" spans="1:14" ht="15.6" x14ac:dyDescent="0.3">
      <c r="A122" s="4">
        <v>43948</v>
      </c>
      <c r="B122" s="44" t="s">
        <v>38</v>
      </c>
      <c r="C122" s="45" t="s">
        <v>14</v>
      </c>
      <c r="D122" s="6" t="s">
        <v>15</v>
      </c>
      <c r="E122" s="45" t="s">
        <v>16</v>
      </c>
      <c r="F122" s="7">
        <v>149136</v>
      </c>
      <c r="G122" s="8">
        <v>3.2150747E-2</v>
      </c>
      <c r="H122" s="7">
        <f>F122*G122</f>
        <v>4794.833804592</v>
      </c>
      <c r="I122" s="7">
        <v>1614.22</v>
      </c>
      <c r="J122" s="41">
        <f t="shared" si="13"/>
        <v>7739916.6240484985</v>
      </c>
      <c r="K122" s="42" t="s">
        <v>32</v>
      </c>
      <c r="L122" s="10"/>
      <c r="M122" s="10"/>
      <c r="N122" s="10"/>
    </row>
    <row r="123" spans="1:14" ht="15.6" x14ac:dyDescent="0.3">
      <c r="A123" s="4">
        <v>43955</v>
      </c>
      <c r="B123" s="44" t="s">
        <v>38</v>
      </c>
      <c r="C123" s="45" t="s">
        <v>14</v>
      </c>
      <c r="D123" s="6" t="s">
        <v>15</v>
      </c>
      <c r="E123" s="45" t="s">
        <v>16</v>
      </c>
      <c r="F123" s="7">
        <v>149100</v>
      </c>
      <c r="G123" s="8">
        <v>3.2150747E-2</v>
      </c>
      <c r="H123" s="7">
        <f>+F123*G123</f>
        <v>4793.6763776999996</v>
      </c>
      <c r="I123" s="7">
        <v>1606.55</v>
      </c>
      <c r="J123" s="41">
        <f t="shared" si="13"/>
        <v>7701280.7845939342</v>
      </c>
      <c r="K123" s="42" t="s">
        <v>32</v>
      </c>
      <c r="L123" s="10"/>
      <c r="M123" s="10"/>
      <c r="N123" s="10"/>
    </row>
    <row r="124" spans="1:14" ht="15.6" x14ac:dyDescent="0.3">
      <c r="A124" s="4">
        <v>43969</v>
      </c>
      <c r="B124" s="44" t="s">
        <v>38</v>
      </c>
      <c r="C124" s="45" t="s">
        <v>14</v>
      </c>
      <c r="D124" s="6" t="s">
        <v>15</v>
      </c>
      <c r="E124" s="45" t="s">
        <v>16</v>
      </c>
      <c r="F124" s="7">
        <v>149117</v>
      </c>
      <c r="G124" s="8">
        <v>3.2150747E-2</v>
      </c>
      <c r="H124" s="7">
        <f>+F124*G124</f>
        <v>4794.2229403990004</v>
      </c>
      <c r="I124" s="7">
        <v>1651.49</v>
      </c>
      <c r="J124" s="41">
        <f t="shared" si="13"/>
        <v>7917611.2438395452</v>
      </c>
      <c r="K124" s="42" t="s">
        <v>32</v>
      </c>
      <c r="L124" s="10"/>
      <c r="M124" s="10"/>
      <c r="N124" s="10"/>
    </row>
    <row r="125" spans="1:14" ht="15.6" x14ac:dyDescent="0.3">
      <c r="A125" s="11">
        <v>43984</v>
      </c>
      <c r="B125" s="44" t="s">
        <v>38</v>
      </c>
      <c r="C125" s="45" t="s">
        <v>14</v>
      </c>
      <c r="D125" s="6" t="s">
        <v>15</v>
      </c>
      <c r="E125" s="45" t="s">
        <v>16</v>
      </c>
      <c r="F125" s="14">
        <v>149119</v>
      </c>
      <c r="G125" s="15">
        <v>3.2150747E-2</v>
      </c>
      <c r="H125" s="14">
        <f t="shared" ref="H125:H137" si="14">F125*G125</f>
        <v>4794.2872418930001</v>
      </c>
      <c r="I125" s="14">
        <f>1742.15*0.94</f>
        <v>1637.6210000000001</v>
      </c>
      <c r="J125" s="43">
        <f t="shared" si="13"/>
        <v>7851225.4673560569</v>
      </c>
      <c r="K125" s="42" t="s">
        <v>32</v>
      </c>
      <c r="L125" s="10"/>
      <c r="M125" s="10"/>
      <c r="N125" s="10"/>
    </row>
    <row r="126" spans="1:14" ht="15.6" x14ac:dyDescent="0.3">
      <c r="A126" s="11">
        <v>43997</v>
      </c>
      <c r="B126" s="44" t="s">
        <v>38</v>
      </c>
      <c r="C126" s="45" t="s">
        <v>14</v>
      </c>
      <c r="D126" s="6" t="s">
        <v>15</v>
      </c>
      <c r="E126" s="45" t="s">
        <v>16</v>
      </c>
      <c r="F126" s="14">
        <v>149098</v>
      </c>
      <c r="G126" s="15">
        <v>3.2150747E-2</v>
      </c>
      <c r="H126" s="14">
        <f t="shared" si="14"/>
        <v>4793.612076206</v>
      </c>
      <c r="I126" s="14">
        <f>1710.45*0.94</f>
        <v>1607.8229999999999</v>
      </c>
      <c r="J126" s="43">
        <f t="shared" si="13"/>
        <v>7707279.7492017588</v>
      </c>
      <c r="K126" s="42" t="s">
        <v>32</v>
      </c>
      <c r="L126" s="10"/>
      <c r="M126" s="10"/>
      <c r="N126" s="10"/>
    </row>
    <row r="127" spans="1:14" ht="15.6" x14ac:dyDescent="0.3">
      <c r="A127" s="11">
        <v>44011</v>
      </c>
      <c r="B127" s="44" t="s">
        <v>38</v>
      </c>
      <c r="C127" s="45" t="s">
        <v>14</v>
      </c>
      <c r="D127" s="6" t="s">
        <v>15</v>
      </c>
      <c r="E127" s="45" t="s">
        <v>16</v>
      </c>
      <c r="F127" s="14">
        <v>149123</v>
      </c>
      <c r="G127" s="15">
        <v>3.2150747E-2</v>
      </c>
      <c r="H127" s="14">
        <f t="shared" si="14"/>
        <v>4794.4158448810003</v>
      </c>
      <c r="I127" s="14">
        <v>1665.3</v>
      </c>
      <c r="J127" s="43">
        <f t="shared" si="13"/>
        <v>7984140.7064803299</v>
      </c>
      <c r="K127" s="42" t="s">
        <v>32</v>
      </c>
      <c r="L127" s="10"/>
      <c r="M127" s="10"/>
      <c r="N127" s="10"/>
    </row>
    <row r="128" spans="1:14" ht="15.6" x14ac:dyDescent="0.3">
      <c r="A128" s="4">
        <v>44033</v>
      </c>
      <c r="B128" s="44" t="s">
        <v>38</v>
      </c>
      <c r="C128" s="45" t="s">
        <v>14</v>
      </c>
      <c r="D128" s="6" t="s">
        <v>15</v>
      </c>
      <c r="E128" s="45" t="s">
        <v>16</v>
      </c>
      <c r="F128" s="7">
        <v>149101</v>
      </c>
      <c r="G128" s="8">
        <v>3.2150747E-2</v>
      </c>
      <c r="H128" s="7">
        <f t="shared" si="14"/>
        <v>4793.7085284470004</v>
      </c>
      <c r="I128" s="63">
        <f>1842.55*0.94</f>
        <v>1731.9969999999998</v>
      </c>
      <c r="J128" s="41">
        <f t="shared" si="13"/>
        <v>8302688.7901446186</v>
      </c>
      <c r="K128" s="42" t="s">
        <v>32</v>
      </c>
      <c r="L128" s="10"/>
      <c r="M128" s="10"/>
      <c r="N128" s="10"/>
    </row>
    <row r="129" spans="1:14" ht="15.6" x14ac:dyDescent="0.3">
      <c r="A129" s="11">
        <v>44047</v>
      </c>
      <c r="B129" s="44" t="s">
        <v>38</v>
      </c>
      <c r="C129" s="45" t="s">
        <v>14</v>
      </c>
      <c r="D129" s="6" t="s">
        <v>15</v>
      </c>
      <c r="E129" s="45" t="s">
        <v>16</v>
      </c>
      <c r="F129" s="14">
        <v>149100</v>
      </c>
      <c r="G129" s="15">
        <v>3.2150747E-2</v>
      </c>
      <c r="H129" s="14">
        <f t="shared" si="14"/>
        <v>4793.6763776999996</v>
      </c>
      <c r="I129" s="14">
        <v>1859.2259999999999</v>
      </c>
      <c r="J129" s="43">
        <f t="shared" si="13"/>
        <v>8912527.7570056599</v>
      </c>
      <c r="K129" s="42" t="s">
        <v>32</v>
      </c>
      <c r="L129" s="10"/>
      <c r="M129" s="10"/>
      <c r="N129" s="10"/>
    </row>
    <row r="130" spans="1:14" ht="15.6" x14ac:dyDescent="0.3">
      <c r="A130" s="11">
        <v>44054</v>
      </c>
      <c r="B130" s="44" t="s">
        <v>38</v>
      </c>
      <c r="C130" s="45" t="s">
        <v>14</v>
      </c>
      <c r="D130" s="6" t="s">
        <v>15</v>
      </c>
      <c r="E130" s="45" t="s">
        <v>16</v>
      </c>
      <c r="F130" s="14">
        <v>149126</v>
      </c>
      <c r="G130" s="15">
        <v>3.2150747E-2</v>
      </c>
      <c r="H130" s="14">
        <f t="shared" si="14"/>
        <v>4794.5122971219998</v>
      </c>
      <c r="I130" s="14">
        <v>1876.8039999999999</v>
      </c>
      <c r="J130" s="43">
        <f t="shared" si="13"/>
        <v>8998359.8572877571</v>
      </c>
      <c r="K130" s="42" t="s">
        <v>32</v>
      </c>
      <c r="L130" s="10"/>
      <c r="M130" s="10"/>
      <c r="N130" s="10"/>
    </row>
    <row r="131" spans="1:14" ht="15.6" x14ac:dyDescent="0.3">
      <c r="A131" s="11">
        <v>44075</v>
      </c>
      <c r="B131" s="49" t="s">
        <v>38</v>
      </c>
      <c r="C131" s="50" t="s">
        <v>14</v>
      </c>
      <c r="D131" s="6" t="s">
        <v>15</v>
      </c>
      <c r="E131" s="50" t="s">
        <v>16</v>
      </c>
      <c r="F131" s="14">
        <v>149136</v>
      </c>
      <c r="G131" s="15">
        <v>3.2150747E-2</v>
      </c>
      <c r="H131" s="48">
        <f t="shared" si="14"/>
        <v>4794.833804592</v>
      </c>
      <c r="I131" s="14">
        <v>1868.673</v>
      </c>
      <c r="J131" s="43">
        <f t="shared" si="13"/>
        <v>8959976.4701283462</v>
      </c>
      <c r="K131" s="42" t="s">
        <v>32</v>
      </c>
      <c r="L131" s="10"/>
      <c r="M131" s="10"/>
      <c r="N131" s="10"/>
    </row>
    <row r="132" spans="1:14" ht="15.6" x14ac:dyDescent="0.3">
      <c r="A132" s="4">
        <v>44095</v>
      </c>
      <c r="B132" s="49" t="s">
        <v>38</v>
      </c>
      <c r="C132" s="50" t="s">
        <v>14</v>
      </c>
      <c r="D132" s="6" t="s">
        <v>15</v>
      </c>
      <c r="E132" s="50" t="s">
        <v>16</v>
      </c>
      <c r="F132" s="7">
        <v>149170</v>
      </c>
      <c r="G132" s="8">
        <v>3.2150747E-2</v>
      </c>
      <c r="H132" s="7">
        <f t="shared" si="14"/>
        <v>4795.9269299899997</v>
      </c>
      <c r="I132" s="7">
        <v>1815.046</v>
      </c>
      <c r="J132" s="41">
        <f t="shared" si="13"/>
        <v>8704827.990570629</v>
      </c>
      <c r="K132" s="42" t="s">
        <v>32</v>
      </c>
      <c r="L132" s="10"/>
      <c r="M132" s="10"/>
      <c r="N132" s="10"/>
    </row>
    <row r="133" spans="1:14" ht="15.6" x14ac:dyDescent="0.3">
      <c r="A133" s="11">
        <v>44116</v>
      </c>
      <c r="B133" s="49" t="s">
        <v>38</v>
      </c>
      <c r="C133" s="50" t="s">
        <v>14</v>
      </c>
      <c r="D133" s="6" t="s">
        <v>15</v>
      </c>
      <c r="E133" s="50" t="s">
        <v>16</v>
      </c>
      <c r="F133" s="14">
        <v>149173</v>
      </c>
      <c r="G133" s="15">
        <v>3.2150747E-2</v>
      </c>
      <c r="H133" s="14">
        <f t="shared" si="14"/>
        <v>4796.0233822310001</v>
      </c>
      <c r="I133" s="14">
        <v>1809.9699999999998</v>
      </c>
      <c r="J133" s="43">
        <f t="shared" si="13"/>
        <v>8680658.4411366433</v>
      </c>
      <c r="K133" s="42" t="s">
        <v>32</v>
      </c>
      <c r="L133" s="10"/>
      <c r="M133" s="10"/>
      <c r="N133" s="10"/>
    </row>
    <row r="134" spans="1:14" ht="15.6" x14ac:dyDescent="0.3">
      <c r="A134" s="4">
        <v>44138</v>
      </c>
      <c r="B134" s="49" t="s">
        <v>38</v>
      </c>
      <c r="C134" s="50" t="s">
        <v>14</v>
      </c>
      <c r="D134" s="6" t="s">
        <v>15</v>
      </c>
      <c r="E134" s="50" t="s">
        <v>16</v>
      </c>
      <c r="F134" s="7">
        <v>149147</v>
      </c>
      <c r="G134" s="8">
        <v>3.2150747E-2</v>
      </c>
      <c r="H134" s="7">
        <f t="shared" si="14"/>
        <v>4795.187462809</v>
      </c>
      <c r="I134" s="38">
        <v>1793.8019999999999</v>
      </c>
      <c r="J134" s="41">
        <f t="shared" si="13"/>
        <v>8601616.8611617088</v>
      </c>
      <c r="K134" s="42" t="s">
        <v>32</v>
      </c>
      <c r="L134" s="10"/>
      <c r="M134" s="10"/>
      <c r="N134" s="10"/>
    </row>
    <row r="135" spans="1:14" ht="15.6" x14ac:dyDescent="0.3">
      <c r="A135" s="4">
        <v>44145</v>
      </c>
      <c r="B135" s="44" t="s">
        <v>38</v>
      </c>
      <c r="C135" s="45" t="s">
        <v>14</v>
      </c>
      <c r="D135" s="6" t="s">
        <v>15</v>
      </c>
      <c r="E135" s="45" t="s">
        <v>16</v>
      </c>
      <c r="F135" s="7">
        <v>149154</v>
      </c>
      <c r="G135" s="8">
        <v>3.2150747E-2</v>
      </c>
      <c r="H135" s="7">
        <f t="shared" si="14"/>
        <v>4795.4125180379997</v>
      </c>
      <c r="I135" s="38">
        <v>1765.9779999999998</v>
      </c>
      <c r="J135" s="41">
        <f t="shared" si="13"/>
        <v>8468593.00777971</v>
      </c>
      <c r="K135" s="42" t="s">
        <v>32</v>
      </c>
      <c r="L135" s="10"/>
      <c r="M135" s="10"/>
      <c r="N135" s="10"/>
    </row>
    <row r="136" spans="1:14" ht="15.6" x14ac:dyDescent="0.3">
      <c r="A136" s="11">
        <v>44172</v>
      </c>
      <c r="B136" s="44" t="s">
        <v>38</v>
      </c>
      <c r="C136" s="45" t="s">
        <v>14</v>
      </c>
      <c r="D136" s="6" t="s">
        <v>15</v>
      </c>
      <c r="E136" s="45" t="s">
        <v>16</v>
      </c>
      <c r="F136" s="14">
        <v>117222</v>
      </c>
      <c r="G136" s="15">
        <v>3.2150747E-2</v>
      </c>
      <c r="H136" s="14">
        <f t="shared" si="14"/>
        <v>3768.7748648340003</v>
      </c>
      <c r="I136" s="14">
        <v>1748.35</v>
      </c>
      <c r="J136" s="43">
        <f t="shared" si="13"/>
        <v>6589137.534932524</v>
      </c>
      <c r="K136" s="42" t="s">
        <v>32</v>
      </c>
      <c r="L136" s="10"/>
      <c r="M136" s="10"/>
      <c r="N136" s="10"/>
    </row>
    <row r="137" spans="1:14" ht="16.2" thickBot="1" x14ac:dyDescent="0.35">
      <c r="A137" s="149">
        <v>44179</v>
      </c>
      <c r="B137" s="150" t="s">
        <v>38</v>
      </c>
      <c r="C137" s="151" t="s">
        <v>14</v>
      </c>
      <c r="D137" s="152" t="s">
        <v>15</v>
      </c>
      <c r="E137" s="151" t="s">
        <v>16</v>
      </c>
      <c r="F137" s="157">
        <v>149148</v>
      </c>
      <c r="G137" s="158">
        <v>3.2150747E-2</v>
      </c>
      <c r="H137" s="157">
        <f t="shared" si="14"/>
        <v>4795.2196135559998</v>
      </c>
      <c r="I137" s="157">
        <v>1721.28</v>
      </c>
      <c r="J137" s="159">
        <f t="shared" si="13"/>
        <v>8253915.6164216716</v>
      </c>
      <c r="K137" s="155" t="s">
        <v>32</v>
      </c>
      <c r="L137" s="10"/>
      <c r="M137" s="10"/>
      <c r="N137" s="10"/>
    </row>
    <row r="138" spans="1:14" ht="16.2" thickBot="1" x14ac:dyDescent="0.35">
      <c r="A138" s="143" t="s">
        <v>18</v>
      </c>
      <c r="B138" s="115"/>
      <c r="C138" s="115"/>
      <c r="D138" s="115"/>
      <c r="E138" s="115"/>
      <c r="F138" s="30">
        <f>SUM(F114:F137)</f>
        <v>3546986</v>
      </c>
      <c r="G138" s="30">
        <f t="shared" ref="G138:H138" si="15">SUM(G114:G137)</f>
        <v>0.77161792799999973</v>
      </c>
      <c r="H138" s="30">
        <f t="shared" si="15"/>
        <v>114038.25301038398</v>
      </c>
      <c r="I138" s="31"/>
      <c r="J138" s="160">
        <f>SUM(J114:J137)</f>
        <v>188935002.515499</v>
      </c>
      <c r="K138" s="156"/>
      <c r="L138" s="10"/>
      <c r="M138" s="10"/>
      <c r="N138" s="10"/>
    </row>
    <row r="139" spans="1:14" ht="15.6" x14ac:dyDescent="0.3">
      <c r="A139" s="4">
        <v>43845</v>
      </c>
      <c r="B139" s="44" t="s">
        <v>41</v>
      </c>
      <c r="C139" s="45" t="s">
        <v>34</v>
      </c>
      <c r="D139" s="6" t="s">
        <v>15</v>
      </c>
      <c r="E139" s="54" t="s">
        <v>25</v>
      </c>
      <c r="F139" s="7">
        <v>36760</v>
      </c>
      <c r="G139" s="8">
        <v>3.2150747E-2</v>
      </c>
      <c r="H139" s="7">
        <f t="shared" ref="H139:H155" si="16">+F139*G139</f>
        <v>1181.8614597200001</v>
      </c>
      <c r="I139" s="7">
        <v>1448.94</v>
      </c>
      <c r="J139" s="7">
        <f t="shared" si="13"/>
        <v>1712446.3434466969</v>
      </c>
      <c r="K139" s="9" t="s">
        <v>42</v>
      </c>
      <c r="L139" s="10"/>
      <c r="M139" s="10"/>
      <c r="N139" s="10"/>
    </row>
    <row r="140" spans="1:14" ht="15.6" x14ac:dyDescent="0.3">
      <c r="A140" s="4">
        <v>43860</v>
      </c>
      <c r="B140" s="44" t="s">
        <v>41</v>
      </c>
      <c r="C140" s="45" t="s">
        <v>34</v>
      </c>
      <c r="D140" s="6" t="s">
        <v>15</v>
      </c>
      <c r="E140" s="54" t="s">
        <v>25</v>
      </c>
      <c r="F140" s="7">
        <v>24650</v>
      </c>
      <c r="G140" s="8">
        <v>3.2150747E-2</v>
      </c>
      <c r="H140" s="7">
        <f t="shared" si="16"/>
        <v>792.51591355000005</v>
      </c>
      <c r="I140" s="7">
        <v>1469.77</v>
      </c>
      <c r="J140" s="7">
        <f>+H140*1469.77</f>
        <v>1164816.1142583836</v>
      </c>
      <c r="K140" s="42" t="s">
        <v>42</v>
      </c>
      <c r="L140" s="10"/>
      <c r="M140" s="10"/>
      <c r="N140" s="10"/>
    </row>
    <row r="141" spans="1:14" ht="15.6" x14ac:dyDescent="0.3">
      <c r="A141" s="4">
        <v>43880</v>
      </c>
      <c r="B141" s="44" t="s">
        <v>41</v>
      </c>
      <c r="C141" s="45" t="s">
        <v>34</v>
      </c>
      <c r="D141" s="6" t="s">
        <v>15</v>
      </c>
      <c r="E141" s="54" t="s">
        <v>25</v>
      </c>
      <c r="F141" s="7">
        <v>25551</v>
      </c>
      <c r="G141" s="8">
        <v>3.2150747E-2</v>
      </c>
      <c r="H141" s="7">
        <f t="shared" si="16"/>
        <v>821.48373659699996</v>
      </c>
      <c r="I141" s="7">
        <v>1512.93</v>
      </c>
      <c r="J141" s="7">
        <f t="shared" ref="J141:J155" si="17">+H141*I141</f>
        <v>1242847.3896096991</v>
      </c>
      <c r="K141" s="42" t="s">
        <v>42</v>
      </c>
      <c r="L141" s="10"/>
      <c r="M141" s="10"/>
      <c r="N141" s="10"/>
    </row>
    <row r="142" spans="1:14" ht="15.6" x14ac:dyDescent="0.3">
      <c r="A142" s="11">
        <v>43888</v>
      </c>
      <c r="B142" s="44" t="s">
        <v>41</v>
      </c>
      <c r="C142" s="45" t="s">
        <v>34</v>
      </c>
      <c r="D142" s="6" t="s">
        <v>15</v>
      </c>
      <c r="E142" s="54" t="s">
        <v>25</v>
      </c>
      <c r="F142" s="14">
        <v>23798</v>
      </c>
      <c r="G142" s="15">
        <v>3.2150747E-2</v>
      </c>
      <c r="H142" s="14">
        <f t="shared" si="16"/>
        <v>765.123477106</v>
      </c>
      <c r="I142" s="14">
        <v>1552.88</v>
      </c>
      <c r="J142" s="14">
        <f t="shared" si="17"/>
        <v>1188144.9451283654</v>
      </c>
      <c r="K142" s="42" t="s">
        <v>42</v>
      </c>
      <c r="L142" s="10"/>
      <c r="M142" s="10"/>
      <c r="N142" s="10"/>
    </row>
    <row r="143" spans="1:14" ht="15.6" x14ac:dyDescent="0.3">
      <c r="A143" s="4">
        <v>43963</v>
      </c>
      <c r="B143" s="44" t="s">
        <v>41</v>
      </c>
      <c r="C143" s="45" t="s">
        <v>34</v>
      </c>
      <c r="D143" s="6" t="s">
        <v>15</v>
      </c>
      <c r="E143" s="54" t="s">
        <v>25</v>
      </c>
      <c r="F143" s="7">
        <v>61723</v>
      </c>
      <c r="G143" s="8">
        <v>3.2150747E-2</v>
      </c>
      <c r="H143" s="7">
        <f t="shared" si="16"/>
        <v>1984.440557081</v>
      </c>
      <c r="I143" s="7">
        <v>1601.24</v>
      </c>
      <c r="J143" s="7">
        <f t="shared" si="17"/>
        <v>3177565.5976203806</v>
      </c>
      <c r="K143" s="42" t="s">
        <v>32</v>
      </c>
      <c r="L143" s="10"/>
      <c r="M143" s="10"/>
      <c r="N143" s="10"/>
    </row>
    <row r="144" spans="1:14" ht="15.6" x14ac:dyDescent="0.3">
      <c r="A144" s="11">
        <v>43991</v>
      </c>
      <c r="B144" s="44" t="s">
        <v>41</v>
      </c>
      <c r="C144" s="45" t="s">
        <v>34</v>
      </c>
      <c r="D144" s="6" t="s">
        <v>15</v>
      </c>
      <c r="E144" s="54" t="s">
        <v>25</v>
      </c>
      <c r="F144" s="14">
        <v>49817</v>
      </c>
      <c r="G144" s="15">
        <v>3.2150747E-2</v>
      </c>
      <c r="H144" s="14">
        <f t="shared" si="16"/>
        <v>1601.653763299</v>
      </c>
      <c r="I144" s="14">
        <f>1713.5*0.94</f>
        <v>1610.6899999999998</v>
      </c>
      <c r="J144" s="14">
        <f t="shared" si="17"/>
        <v>2579767.7000080659</v>
      </c>
      <c r="K144" s="42" t="s">
        <v>32</v>
      </c>
      <c r="L144" s="10"/>
      <c r="M144" s="10"/>
      <c r="N144" s="10"/>
    </row>
    <row r="145" spans="1:14" ht="15.6" x14ac:dyDescent="0.3">
      <c r="A145" s="11">
        <v>44005</v>
      </c>
      <c r="B145" s="44" t="s">
        <v>41</v>
      </c>
      <c r="C145" s="45" t="s">
        <v>34</v>
      </c>
      <c r="D145" s="6" t="s">
        <v>15</v>
      </c>
      <c r="E145" s="54" t="s">
        <v>25</v>
      </c>
      <c r="F145" s="14">
        <v>33977</v>
      </c>
      <c r="G145" s="15">
        <v>3.2150747E-2</v>
      </c>
      <c r="H145" s="14">
        <f t="shared" si="16"/>
        <v>1092.3859308190001</v>
      </c>
      <c r="I145" s="14">
        <f>1768.9*0.94</f>
        <v>1662.7660000000001</v>
      </c>
      <c r="J145" s="14">
        <f t="shared" si="17"/>
        <v>1816382.1846441857</v>
      </c>
      <c r="K145" s="42" t="s">
        <v>32</v>
      </c>
      <c r="L145" s="10"/>
      <c r="M145" s="10"/>
      <c r="N145" s="10"/>
    </row>
    <row r="146" spans="1:14" ht="15.6" x14ac:dyDescent="0.3">
      <c r="A146" s="11">
        <v>44026</v>
      </c>
      <c r="B146" s="44" t="s">
        <v>41</v>
      </c>
      <c r="C146" s="45" t="s">
        <v>34</v>
      </c>
      <c r="D146" s="6" t="s">
        <v>15</v>
      </c>
      <c r="E146" s="54" t="s">
        <v>25</v>
      </c>
      <c r="F146" s="14">
        <v>38796</v>
      </c>
      <c r="G146" s="15">
        <v>3.2150747E-2</v>
      </c>
      <c r="H146" s="14">
        <f t="shared" si="16"/>
        <v>1247.320380612</v>
      </c>
      <c r="I146" s="64">
        <f>1801.9*0.94</f>
        <v>1693.7860000000001</v>
      </c>
      <c r="J146" s="14">
        <f t="shared" si="17"/>
        <v>2112693.7981952773</v>
      </c>
      <c r="K146" s="42" t="s">
        <v>32</v>
      </c>
      <c r="L146" s="10"/>
      <c r="M146" s="10"/>
      <c r="N146" s="10"/>
    </row>
    <row r="147" spans="1:14" ht="15.6" x14ac:dyDescent="0.3">
      <c r="A147" s="4">
        <v>44040</v>
      </c>
      <c r="B147" s="44" t="s">
        <v>41</v>
      </c>
      <c r="C147" s="45" t="s">
        <v>34</v>
      </c>
      <c r="D147" s="6" t="s">
        <v>15</v>
      </c>
      <c r="E147" s="54" t="s">
        <v>25</v>
      </c>
      <c r="F147" s="7">
        <v>29404</v>
      </c>
      <c r="G147" s="8">
        <v>3.2150747E-2</v>
      </c>
      <c r="H147" s="7">
        <f t="shared" si="16"/>
        <v>945.36056478800003</v>
      </c>
      <c r="I147" s="7">
        <f>1940.9*0.94</f>
        <v>1824.4459999999999</v>
      </c>
      <c r="J147" s="7">
        <f t="shared" si="17"/>
        <v>1724759.3009852073</v>
      </c>
      <c r="K147" s="42" t="s">
        <v>32</v>
      </c>
      <c r="L147" s="10"/>
      <c r="M147" s="10"/>
      <c r="N147" s="10"/>
    </row>
    <row r="148" spans="1:14" ht="15.6" x14ac:dyDescent="0.3">
      <c r="A148" s="11">
        <v>44054</v>
      </c>
      <c r="B148" s="44" t="s">
        <v>41</v>
      </c>
      <c r="C148" s="45" t="s">
        <v>34</v>
      </c>
      <c r="D148" s="6" t="s">
        <v>15</v>
      </c>
      <c r="E148" s="54" t="s">
        <v>25</v>
      </c>
      <c r="F148" s="14">
        <v>37999</v>
      </c>
      <c r="G148" s="15">
        <v>3.2150747E-2</v>
      </c>
      <c r="H148" s="14">
        <f t="shared" si="16"/>
        <v>1221.6962352529999</v>
      </c>
      <c r="I148" s="14">
        <v>1876.8039999999999</v>
      </c>
      <c r="J148" s="14">
        <f t="shared" si="17"/>
        <v>2292884.3811077713</v>
      </c>
      <c r="K148" s="42" t="s">
        <v>32</v>
      </c>
      <c r="L148" s="10"/>
      <c r="M148" s="10"/>
      <c r="N148" s="10"/>
    </row>
    <row r="149" spans="1:14" ht="15.6" x14ac:dyDescent="0.3">
      <c r="A149" s="11">
        <v>44068</v>
      </c>
      <c r="B149" s="44" t="s">
        <v>41</v>
      </c>
      <c r="C149" s="45" t="s">
        <v>34</v>
      </c>
      <c r="D149" s="6" t="s">
        <v>15</v>
      </c>
      <c r="E149" s="54" t="s">
        <v>25</v>
      </c>
      <c r="F149" s="14">
        <v>29707</v>
      </c>
      <c r="G149" s="15">
        <v>3.2150747E-2</v>
      </c>
      <c r="H149" s="14">
        <f t="shared" si="16"/>
        <v>955.10224112900005</v>
      </c>
      <c r="I149" s="14">
        <v>1809.923</v>
      </c>
      <c r="J149" s="14">
        <f t="shared" si="17"/>
        <v>1728661.5135709231</v>
      </c>
      <c r="K149" s="42" t="s">
        <v>32</v>
      </c>
      <c r="L149" s="10"/>
      <c r="M149" s="10"/>
      <c r="N149" s="10"/>
    </row>
    <row r="150" spans="1:14" ht="15.6" x14ac:dyDescent="0.3">
      <c r="A150" s="11">
        <v>44089</v>
      </c>
      <c r="B150" s="44" t="s">
        <v>41</v>
      </c>
      <c r="C150" s="45" t="s">
        <v>34</v>
      </c>
      <c r="D150" s="6" t="s">
        <v>15</v>
      </c>
      <c r="E150" s="54" t="s">
        <v>25</v>
      </c>
      <c r="F150" s="14">
        <v>33158</v>
      </c>
      <c r="G150" s="15">
        <v>3.2150747E-2</v>
      </c>
      <c r="H150" s="14">
        <f t="shared" si="16"/>
        <v>1066.0544690260001</v>
      </c>
      <c r="I150" s="14">
        <v>1845.7369999999999</v>
      </c>
      <c r="J150" s="14">
        <f t="shared" si="17"/>
        <v>1967656.1774966421</v>
      </c>
      <c r="K150" s="42" t="s">
        <v>32</v>
      </c>
      <c r="L150" s="10"/>
      <c r="M150" s="10"/>
      <c r="N150" s="10"/>
    </row>
    <row r="151" spans="1:14" ht="15.6" x14ac:dyDescent="0.3">
      <c r="A151" s="11">
        <v>44103</v>
      </c>
      <c r="B151" s="44" t="s">
        <v>41</v>
      </c>
      <c r="C151" s="45" t="s">
        <v>34</v>
      </c>
      <c r="D151" s="6" t="s">
        <v>15</v>
      </c>
      <c r="E151" s="54" t="s">
        <v>25</v>
      </c>
      <c r="F151" s="14">
        <v>27020</v>
      </c>
      <c r="G151" s="15">
        <v>3.2150747E-2</v>
      </c>
      <c r="H151" s="14">
        <f t="shared" si="16"/>
        <v>868.71318394000002</v>
      </c>
      <c r="I151" s="14">
        <v>1770.913</v>
      </c>
      <c r="J151" s="14">
        <f t="shared" si="17"/>
        <v>1538415.4707107372</v>
      </c>
      <c r="K151" s="42" t="s">
        <v>32</v>
      </c>
      <c r="L151" s="10"/>
      <c r="M151" s="10"/>
      <c r="N151" s="10"/>
    </row>
    <row r="152" spans="1:14" ht="15.6" x14ac:dyDescent="0.3">
      <c r="A152" s="4">
        <v>44124</v>
      </c>
      <c r="B152" s="44" t="s">
        <v>41</v>
      </c>
      <c r="C152" s="45" t="s">
        <v>34</v>
      </c>
      <c r="D152" s="6" t="s">
        <v>15</v>
      </c>
      <c r="E152" s="54" t="s">
        <v>25</v>
      </c>
      <c r="F152" s="7">
        <v>29228</v>
      </c>
      <c r="G152" s="8">
        <v>3.2150747E-2</v>
      </c>
      <c r="H152" s="7">
        <f t="shared" si="16"/>
        <v>939.70203331599998</v>
      </c>
      <c r="I152" s="38">
        <v>1791.9689999999998</v>
      </c>
      <c r="J152" s="7">
        <f t="shared" si="17"/>
        <v>1683916.9129392391</v>
      </c>
      <c r="K152" s="42" t="s">
        <v>32</v>
      </c>
      <c r="L152" s="10"/>
      <c r="M152" s="10"/>
      <c r="N152" s="10"/>
    </row>
    <row r="153" spans="1:14" ht="15.6" x14ac:dyDescent="0.3">
      <c r="A153" s="4">
        <v>44145</v>
      </c>
      <c r="B153" s="44" t="s">
        <v>41</v>
      </c>
      <c r="C153" s="45" t="s">
        <v>34</v>
      </c>
      <c r="D153" s="6" t="s">
        <v>15</v>
      </c>
      <c r="E153" s="54" t="s">
        <v>25</v>
      </c>
      <c r="F153" s="7">
        <v>31308</v>
      </c>
      <c r="G153" s="8">
        <v>3.2150747E-2</v>
      </c>
      <c r="H153" s="7">
        <f t="shared" si="16"/>
        <v>1006.575587076</v>
      </c>
      <c r="I153" s="38">
        <v>1765.9779999999998</v>
      </c>
      <c r="J153" s="7">
        <f t="shared" si="17"/>
        <v>1777590.3421133002</v>
      </c>
      <c r="K153" s="42" t="s">
        <v>32</v>
      </c>
      <c r="L153" s="10"/>
      <c r="M153" s="10"/>
      <c r="N153" s="10"/>
    </row>
    <row r="154" spans="1:14" ht="15.6" x14ac:dyDescent="0.3">
      <c r="A154" s="4">
        <v>44159</v>
      </c>
      <c r="B154" s="44" t="s">
        <v>41</v>
      </c>
      <c r="C154" s="45" t="s">
        <v>34</v>
      </c>
      <c r="D154" s="6" t="s">
        <v>15</v>
      </c>
      <c r="E154" s="54" t="s">
        <v>25</v>
      </c>
      <c r="F154" s="14">
        <v>29337</v>
      </c>
      <c r="G154" s="15">
        <v>3.2150747E-2</v>
      </c>
      <c r="H154" s="14">
        <f t="shared" si="16"/>
        <v>943.20646473900001</v>
      </c>
      <c r="I154" s="36">
        <v>1709.0139999999999</v>
      </c>
      <c r="J154" s="14">
        <f t="shared" si="17"/>
        <v>1611953.0531294572</v>
      </c>
      <c r="K154" s="42" t="s">
        <v>32</v>
      </c>
      <c r="L154" s="10"/>
      <c r="M154" s="10"/>
      <c r="N154" s="10"/>
    </row>
    <row r="155" spans="1:14" ht="16.2" thickBot="1" x14ac:dyDescent="0.35">
      <c r="A155" s="149">
        <v>44173</v>
      </c>
      <c r="B155" s="150" t="s">
        <v>41</v>
      </c>
      <c r="C155" s="151" t="s">
        <v>34</v>
      </c>
      <c r="D155" s="152" t="s">
        <v>15</v>
      </c>
      <c r="E155" s="137" t="s">
        <v>25</v>
      </c>
      <c r="F155" s="153">
        <v>29283</v>
      </c>
      <c r="G155" s="154">
        <v>3.2150747E-2</v>
      </c>
      <c r="H155" s="153">
        <f t="shared" si="16"/>
        <v>941.47032440099997</v>
      </c>
      <c r="I155" s="153">
        <v>1756.06</v>
      </c>
      <c r="J155" s="153">
        <f t="shared" si="17"/>
        <v>1653278.37786762</v>
      </c>
      <c r="K155" s="155" t="s">
        <v>32</v>
      </c>
      <c r="L155" s="10"/>
      <c r="M155" s="10"/>
      <c r="N155" s="10"/>
    </row>
    <row r="156" spans="1:14" ht="16.2" thickBot="1" x14ac:dyDescent="0.35">
      <c r="A156" s="143" t="s">
        <v>18</v>
      </c>
      <c r="B156" s="115"/>
      <c r="C156" s="115"/>
      <c r="D156" s="115"/>
      <c r="E156" s="115"/>
      <c r="F156" s="30">
        <f>SUM(F139:F155)</f>
        <v>571516</v>
      </c>
      <c r="G156" s="30">
        <f t="shared" ref="G156:H156" si="18">SUM(G139:G155)</f>
        <v>0.54656269899999987</v>
      </c>
      <c r="H156" s="30">
        <f t="shared" si="18"/>
        <v>18374.666322451998</v>
      </c>
      <c r="I156" s="31"/>
      <c r="J156" s="30">
        <f>SUM(J139:J155)</f>
        <v>30973779.602831952</v>
      </c>
      <c r="K156" s="156"/>
      <c r="L156" s="10"/>
      <c r="M156" s="10"/>
      <c r="N156" s="10"/>
    </row>
    <row r="157" spans="1:14" ht="15.6" x14ac:dyDescent="0.3">
      <c r="A157" s="65">
        <v>43833</v>
      </c>
      <c r="B157" s="66" t="s">
        <v>43</v>
      </c>
      <c r="C157" s="67" t="s">
        <v>14</v>
      </c>
      <c r="D157" s="45" t="s">
        <v>15</v>
      </c>
      <c r="E157" s="54" t="s">
        <v>25</v>
      </c>
      <c r="F157" s="68">
        <v>33242</v>
      </c>
      <c r="G157" s="69">
        <v>3.2150747E-2</v>
      </c>
      <c r="H157" s="70">
        <f>+F157*G157</f>
        <v>1068.7551317740001</v>
      </c>
      <c r="I157" s="70">
        <v>1548.76</v>
      </c>
      <c r="J157" s="70">
        <f t="shared" ref="J157:J197" si="19">+H157*I157</f>
        <v>1655245.1978863005</v>
      </c>
      <c r="K157" s="71" t="s">
        <v>44</v>
      </c>
    </row>
    <row r="158" spans="1:14" ht="15.6" x14ac:dyDescent="0.3">
      <c r="A158" s="72">
        <v>43839</v>
      </c>
      <c r="B158" s="73" t="s">
        <v>43</v>
      </c>
      <c r="C158" s="50" t="s">
        <v>34</v>
      </c>
      <c r="D158" s="50" t="s">
        <v>15</v>
      </c>
      <c r="E158" s="54" t="s">
        <v>25</v>
      </c>
      <c r="F158" s="74">
        <v>53416</v>
      </c>
      <c r="G158" s="75">
        <v>3.2150747E-2</v>
      </c>
      <c r="H158" s="76">
        <f>+F158*G158</f>
        <v>1717.3643017520001</v>
      </c>
      <c r="I158" s="76">
        <v>1572.18</v>
      </c>
      <c r="J158" s="76">
        <f t="shared" si="19"/>
        <v>2700005.8079284597</v>
      </c>
      <c r="K158" s="71" t="s">
        <v>44</v>
      </c>
    </row>
    <row r="159" spans="1:14" ht="15.6" x14ac:dyDescent="0.3">
      <c r="A159" s="72">
        <v>43846</v>
      </c>
      <c r="B159" s="73" t="s">
        <v>43</v>
      </c>
      <c r="C159" s="50" t="s">
        <v>34</v>
      </c>
      <c r="D159" s="50" t="s">
        <v>15</v>
      </c>
      <c r="E159" s="54" t="s">
        <v>25</v>
      </c>
      <c r="F159" s="74">
        <f>H159/0.032150745</f>
        <v>87794.855142548011</v>
      </c>
      <c r="G159" s="75">
        <v>3.2150747E-2</v>
      </c>
      <c r="H159" s="76">
        <v>2822.67</v>
      </c>
      <c r="I159" s="76">
        <v>1546.74</v>
      </c>
      <c r="J159" s="76">
        <f t="shared" si="19"/>
        <v>4365936.5958000002</v>
      </c>
      <c r="K159" s="71" t="s">
        <v>44</v>
      </c>
    </row>
    <row r="160" spans="1:14" ht="15.6" x14ac:dyDescent="0.3">
      <c r="A160" s="72">
        <v>43854</v>
      </c>
      <c r="B160" s="73" t="s">
        <v>43</v>
      </c>
      <c r="C160" s="50" t="s">
        <v>34</v>
      </c>
      <c r="D160" s="50" t="s">
        <v>15</v>
      </c>
      <c r="E160" s="54" t="s">
        <v>25</v>
      </c>
      <c r="F160" s="74">
        <v>56763</v>
      </c>
      <c r="G160" s="75">
        <v>3.2150747E-2</v>
      </c>
      <c r="H160" s="76">
        <f t="shared" ref="H160:H166" si="20">+F160*G160</f>
        <v>1824.9728519610001</v>
      </c>
      <c r="I160" s="76">
        <v>1567.2</v>
      </c>
      <c r="J160" s="76">
        <f t="shared" si="19"/>
        <v>2860097.4535932792</v>
      </c>
      <c r="K160" s="71" t="s">
        <v>44</v>
      </c>
    </row>
    <row r="161" spans="1:11" ht="15.6" x14ac:dyDescent="0.3">
      <c r="A161" s="72">
        <v>43860</v>
      </c>
      <c r="B161" s="73" t="s">
        <v>43</v>
      </c>
      <c r="C161" s="50" t="s">
        <v>34</v>
      </c>
      <c r="D161" s="50" t="s">
        <v>15</v>
      </c>
      <c r="E161" s="54" t="s">
        <v>25</v>
      </c>
      <c r="F161" s="74">
        <v>64778</v>
      </c>
      <c r="G161" s="75">
        <v>3.2150747E-2</v>
      </c>
      <c r="H161" s="76">
        <f t="shared" si="20"/>
        <v>2082.6610891660002</v>
      </c>
      <c r="I161" s="76">
        <v>1583.6</v>
      </c>
      <c r="J161" s="76">
        <f t="shared" si="19"/>
        <v>3298102.1008032779</v>
      </c>
      <c r="K161" s="71" t="s">
        <v>44</v>
      </c>
    </row>
    <row r="162" spans="1:11" ht="15.6" x14ac:dyDescent="0.3">
      <c r="A162" s="72">
        <v>43867</v>
      </c>
      <c r="B162" s="73" t="s">
        <v>43</v>
      </c>
      <c r="C162" s="50" t="s">
        <v>34</v>
      </c>
      <c r="D162" s="50" t="s">
        <v>15</v>
      </c>
      <c r="E162" s="54" t="s">
        <v>25</v>
      </c>
      <c r="F162" s="74">
        <v>52469</v>
      </c>
      <c r="G162" s="75">
        <v>3.2150747E-2</v>
      </c>
      <c r="H162" s="76">
        <f t="shared" si="20"/>
        <v>1686.9175443429999</v>
      </c>
      <c r="I162" s="76">
        <v>1565.7</v>
      </c>
      <c r="J162" s="76">
        <f t="shared" si="19"/>
        <v>2641206.7991778352</v>
      </c>
      <c r="K162" s="71" t="s">
        <v>44</v>
      </c>
    </row>
    <row r="163" spans="1:11" ht="15.6" x14ac:dyDescent="0.3">
      <c r="A163" s="72">
        <v>43873</v>
      </c>
      <c r="B163" s="73" t="s">
        <v>43</v>
      </c>
      <c r="C163" s="50" t="s">
        <v>34</v>
      </c>
      <c r="D163" s="50" t="s">
        <v>15</v>
      </c>
      <c r="E163" s="54" t="s">
        <v>25</v>
      </c>
      <c r="F163" s="74">
        <v>62965</v>
      </c>
      <c r="G163" s="75">
        <v>3.2150747E-2</v>
      </c>
      <c r="H163" s="76">
        <f t="shared" si="20"/>
        <v>2024.371784855</v>
      </c>
      <c r="I163" s="76">
        <v>1567.8</v>
      </c>
      <c r="J163" s="76">
        <f t="shared" si="19"/>
        <v>3173810.0842956691</v>
      </c>
      <c r="K163" s="71" t="s">
        <v>44</v>
      </c>
    </row>
    <row r="164" spans="1:11" ht="15.6" x14ac:dyDescent="0.3">
      <c r="A164" s="72">
        <v>43881</v>
      </c>
      <c r="B164" s="73" t="s">
        <v>43</v>
      </c>
      <c r="C164" s="50" t="s">
        <v>34</v>
      </c>
      <c r="D164" s="50" t="s">
        <v>15</v>
      </c>
      <c r="E164" s="54" t="s">
        <v>25</v>
      </c>
      <c r="F164" s="77">
        <v>77456</v>
      </c>
      <c r="G164" s="75">
        <v>3.2150747E-2</v>
      </c>
      <c r="H164" s="76">
        <f t="shared" si="20"/>
        <v>2490.2682596320001</v>
      </c>
      <c r="I164" s="78">
        <v>1607.5</v>
      </c>
      <c r="J164" s="78">
        <f t="shared" si="19"/>
        <v>4003106.2273584399</v>
      </c>
      <c r="K164" s="71" t="s">
        <v>44</v>
      </c>
    </row>
    <row r="165" spans="1:11" ht="15.6" x14ac:dyDescent="0.3">
      <c r="A165" s="72">
        <v>43888</v>
      </c>
      <c r="B165" s="73" t="s">
        <v>43</v>
      </c>
      <c r="C165" s="50" t="s">
        <v>34</v>
      </c>
      <c r="D165" s="50" t="s">
        <v>15</v>
      </c>
      <c r="E165" s="54" t="s">
        <v>25</v>
      </c>
      <c r="F165" s="79">
        <v>72377</v>
      </c>
      <c r="G165" s="75">
        <v>3.2150747E-2</v>
      </c>
      <c r="H165" s="76">
        <f t="shared" si="20"/>
        <v>2326.9746156189999</v>
      </c>
      <c r="I165" s="76">
        <v>1641.2</v>
      </c>
      <c r="J165" s="76">
        <f t="shared" si="19"/>
        <v>3819030.739153903</v>
      </c>
      <c r="K165" s="71" t="s">
        <v>44</v>
      </c>
    </row>
    <row r="166" spans="1:11" ht="15.6" x14ac:dyDescent="0.3">
      <c r="A166" s="72">
        <v>43894</v>
      </c>
      <c r="B166" s="73" t="s">
        <v>43</v>
      </c>
      <c r="C166" s="50" t="s">
        <v>34</v>
      </c>
      <c r="D166" s="50" t="s">
        <v>15</v>
      </c>
      <c r="E166" s="54" t="s">
        <v>25</v>
      </c>
      <c r="F166" s="79">
        <v>46722</v>
      </c>
      <c r="G166" s="75">
        <v>3.2150747E-2</v>
      </c>
      <c r="H166" s="76">
        <f t="shared" si="20"/>
        <v>1502.1472013340001</v>
      </c>
      <c r="I166" s="76">
        <v>1641.39</v>
      </c>
      <c r="J166" s="76">
        <f t="shared" si="19"/>
        <v>2465609.3947976148</v>
      </c>
      <c r="K166" s="71" t="s">
        <v>44</v>
      </c>
    </row>
    <row r="167" spans="1:11" ht="15.6" x14ac:dyDescent="0.3">
      <c r="A167" s="72">
        <v>43902</v>
      </c>
      <c r="B167" s="73" t="s">
        <v>43</v>
      </c>
      <c r="C167" s="50" t="s">
        <v>34</v>
      </c>
      <c r="D167" s="50" t="s">
        <v>15</v>
      </c>
      <c r="E167" s="54" t="s">
        <v>25</v>
      </c>
      <c r="F167" s="79">
        <v>98969</v>
      </c>
      <c r="G167" s="75">
        <v>3.2150747E-2</v>
      </c>
      <c r="H167" s="76">
        <f>+F167*G167</f>
        <v>3181.9272798430002</v>
      </c>
      <c r="I167" s="76">
        <v>1646.4</v>
      </c>
      <c r="J167" s="76">
        <f t="shared" si="19"/>
        <v>5238725.0735335154</v>
      </c>
      <c r="K167" s="71" t="s">
        <v>44</v>
      </c>
    </row>
    <row r="168" spans="1:11" ht="15.6" x14ac:dyDescent="0.3">
      <c r="A168" s="72">
        <v>43910</v>
      </c>
      <c r="B168" s="73" t="s">
        <v>43</v>
      </c>
      <c r="C168" s="50" t="s">
        <v>34</v>
      </c>
      <c r="D168" s="50" t="s">
        <v>15</v>
      </c>
      <c r="E168" s="54" t="s">
        <v>25</v>
      </c>
      <c r="F168" s="80">
        <v>68758.899999999994</v>
      </c>
      <c r="G168" s="81">
        <v>3.2150747E-2</v>
      </c>
      <c r="H168" s="82">
        <v>2210.65</v>
      </c>
      <c r="I168" s="82">
        <v>1518.5</v>
      </c>
      <c r="J168" s="82">
        <f t="shared" si="19"/>
        <v>3356872.0249999999</v>
      </c>
      <c r="K168" s="71" t="s">
        <v>44</v>
      </c>
    </row>
    <row r="169" spans="1:11" ht="15.6" x14ac:dyDescent="0.3">
      <c r="A169" s="72">
        <v>43914</v>
      </c>
      <c r="B169" s="73" t="s">
        <v>43</v>
      </c>
      <c r="C169" s="50" t="s">
        <v>34</v>
      </c>
      <c r="D169" s="50" t="s">
        <v>15</v>
      </c>
      <c r="E169" s="54" t="s">
        <v>25</v>
      </c>
      <c r="F169" s="80">
        <v>86612</v>
      </c>
      <c r="G169" s="81">
        <v>3.2150747E-2</v>
      </c>
      <c r="H169" s="82">
        <v>2784.64</v>
      </c>
      <c r="I169" s="82">
        <v>1689.8</v>
      </c>
      <c r="J169" s="82">
        <f t="shared" si="19"/>
        <v>4705484.6719999993</v>
      </c>
      <c r="K169" s="71" t="s">
        <v>44</v>
      </c>
    </row>
    <row r="170" spans="1:11" ht="15.6" x14ac:dyDescent="0.3">
      <c r="A170" s="72">
        <v>43921</v>
      </c>
      <c r="B170" s="73" t="s">
        <v>43</v>
      </c>
      <c r="C170" s="50" t="s">
        <v>34</v>
      </c>
      <c r="D170" s="50" t="s">
        <v>15</v>
      </c>
      <c r="E170" s="54" t="s">
        <v>25</v>
      </c>
      <c r="F170" s="80">
        <v>93394</v>
      </c>
      <c r="G170" s="81">
        <v>3.2150747E-2</v>
      </c>
      <c r="H170" s="82">
        <v>3002.69</v>
      </c>
      <c r="I170" s="82">
        <v>1618.2</v>
      </c>
      <c r="J170" s="82">
        <f t="shared" si="19"/>
        <v>4858952.9580000006</v>
      </c>
      <c r="K170" s="71" t="s">
        <v>44</v>
      </c>
    </row>
    <row r="171" spans="1:11" ht="15.6" x14ac:dyDescent="0.3">
      <c r="A171" s="72">
        <v>43928</v>
      </c>
      <c r="B171" s="73" t="s">
        <v>43</v>
      </c>
      <c r="C171" s="50" t="s">
        <v>34</v>
      </c>
      <c r="D171" s="50" t="s">
        <v>15</v>
      </c>
      <c r="E171" s="54" t="s">
        <v>25</v>
      </c>
      <c r="F171" s="79">
        <v>105222</v>
      </c>
      <c r="G171" s="75">
        <v>3.2150747E-2</v>
      </c>
      <c r="H171" s="76">
        <f t="shared" ref="H171:H186" si="21">+F171*G171</f>
        <v>3382.965900834</v>
      </c>
      <c r="I171" s="76">
        <v>1669.68</v>
      </c>
      <c r="J171" s="76">
        <f t="shared" si="19"/>
        <v>5648470.5053045135</v>
      </c>
      <c r="K171" s="71" t="s">
        <v>44</v>
      </c>
    </row>
    <row r="172" spans="1:11" ht="15.6" x14ac:dyDescent="0.3">
      <c r="A172" s="72">
        <v>43935</v>
      </c>
      <c r="B172" s="73" t="s">
        <v>43</v>
      </c>
      <c r="C172" s="50" t="s">
        <v>34</v>
      </c>
      <c r="D172" s="50" t="s">
        <v>15</v>
      </c>
      <c r="E172" s="54" t="s">
        <v>25</v>
      </c>
      <c r="F172" s="79">
        <v>74557</v>
      </c>
      <c r="G172" s="75">
        <v>3.2150747E-2</v>
      </c>
      <c r="H172" s="76">
        <f t="shared" si="21"/>
        <v>2397.063244079</v>
      </c>
      <c r="I172" s="76">
        <v>1726.92</v>
      </c>
      <c r="J172" s="76">
        <f t="shared" si="19"/>
        <v>4139536.4574649069</v>
      </c>
      <c r="K172" s="71" t="s">
        <v>44</v>
      </c>
    </row>
    <row r="173" spans="1:11" ht="15.6" x14ac:dyDescent="0.3">
      <c r="A173" s="72">
        <v>43942</v>
      </c>
      <c r="B173" s="73" t="s">
        <v>43</v>
      </c>
      <c r="C173" s="50" t="s">
        <v>34</v>
      </c>
      <c r="D173" s="50" t="s">
        <v>15</v>
      </c>
      <c r="E173" s="54" t="s">
        <v>25</v>
      </c>
      <c r="F173" s="79">
        <v>88890</v>
      </c>
      <c r="G173" s="75">
        <v>3.2150747E-2</v>
      </c>
      <c r="H173" s="76">
        <f t="shared" si="21"/>
        <v>2857.8799008300002</v>
      </c>
      <c r="I173" s="76">
        <v>1702.31</v>
      </c>
      <c r="J173" s="76">
        <f t="shared" si="19"/>
        <v>4864997.5339819174</v>
      </c>
      <c r="K173" s="71" t="s">
        <v>44</v>
      </c>
    </row>
    <row r="174" spans="1:11" ht="15.6" x14ac:dyDescent="0.3">
      <c r="A174" s="72">
        <v>43948</v>
      </c>
      <c r="B174" s="73" t="s">
        <v>43</v>
      </c>
      <c r="C174" s="50" t="s">
        <v>34</v>
      </c>
      <c r="D174" s="50" t="s">
        <v>15</v>
      </c>
      <c r="E174" s="54" t="s">
        <v>25</v>
      </c>
      <c r="F174" s="79">
        <v>65539</v>
      </c>
      <c r="G174" s="75">
        <v>3.2150747E-2</v>
      </c>
      <c r="H174" s="76">
        <f t="shared" si="21"/>
        <v>2107.127807633</v>
      </c>
      <c r="I174" s="76">
        <v>1729.58</v>
      </c>
      <c r="J174" s="76">
        <f t="shared" si="19"/>
        <v>3644446.1135258838</v>
      </c>
      <c r="K174" s="71" t="s">
        <v>44</v>
      </c>
    </row>
    <row r="175" spans="1:11" ht="15.6" x14ac:dyDescent="0.3">
      <c r="A175" s="72">
        <v>43955</v>
      </c>
      <c r="B175" s="73" t="s">
        <v>43</v>
      </c>
      <c r="C175" s="50" t="s">
        <v>34</v>
      </c>
      <c r="D175" s="50" t="s">
        <v>15</v>
      </c>
      <c r="E175" s="54" t="s">
        <v>25</v>
      </c>
      <c r="F175" s="79">
        <v>61938</v>
      </c>
      <c r="G175" s="75">
        <v>3.2150747E-2</v>
      </c>
      <c r="H175" s="76">
        <f t="shared" si="21"/>
        <v>1991.3529676860001</v>
      </c>
      <c r="I175" s="76">
        <v>1719.3</v>
      </c>
      <c r="J175" s="76">
        <f t="shared" si="19"/>
        <v>3423733.1573425396</v>
      </c>
      <c r="K175" s="71" t="s">
        <v>44</v>
      </c>
    </row>
    <row r="176" spans="1:11" ht="15.6" x14ac:dyDescent="0.3">
      <c r="A176" s="72">
        <v>43963</v>
      </c>
      <c r="B176" s="73" t="s">
        <v>43</v>
      </c>
      <c r="C176" s="50" t="s">
        <v>34</v>
      </c>
      <c r="D176" s="50" t="s">
        <v>15</v>
      </c>
      <c r="E176" s="54" t="s">
        <v>25</v>
      </c>
      <c r="F176" s="80">
        <v>112324</v>
      </c>
      <c r="G176" s="75">
        <v>3.2150747E-2</v>
      </c>
      <c r="H176" s="76">
        <f>+F176*G176</f>
        <v>3611.3005060280002</v>
      </c>
      <c r="I176" s="83">
        <v>1707.5</v>
      </c>
      <c r="J176" s="76">
        <f t="shared" si="19"/>
        <v>6166295.6140428102</v>
      </c>
      <c r="K176" s="71" t="s">
        <v>44</v>
      </c>
    </row>
    <row r="177" spans="1:13" ht="15.6" x14ac:dyDescent="0.3">
      <c r="A177" s="72">
        <v>43970</v>
      </c>
      <c r="B177" s="73" t="s">
        <v>43</v>
      </c>
      <c r="C177" s="50" t="s">
        <v>34</v>
      </c>
      <c r="D177" s="50" t="s">
        <v>15</v>
      </c>
      <c r="E177" s="54" t="s">
        <v>25</v>
      </c>
      <c r="F177" s="80">
        <v>58660</v>
      </c>
      <c r="G177" s="75">
        <v>3.2150747E-2</v>
      </c>
      <c r="H177" s="76">
        <f>+F177*G177</f>
        <v>1885.9628190200001</v>
      </c>
      <c r="I177" s="83">
        <v>1730.9</v>
      </c>
      <c r="J177" s="76">
        <f t="shared" si="19"/>
        <v>3264413.0434417184</v>
      </c>
      <c r="K177" s="71" t="s">
        <v>44</v>
      </c>
    </row>
    <row r="178" spans="1:13" ht="15.6" x14ac:dyDescent="0.3">
      <c r="A178" s="72">
        <v>43976</v>
      </c>
      <c r="B178" s="73" t="s">
        <v>43</v>
      </c>
      <c r="C178" s="50" t="s">
        <v>34</v>
      </c>
      <c r="D178" s="50" t="s">
        <v>15</v>
      </c>
      <c r="E178" s="54" t="s">
        <v>25</v>
      </c>
      <c r="F178" s="80">
        <v>78511</v>
      </c>
      <c r="G178" s="75">
        <v>3.2150747E-2</v>
      </c>
      <c r="H178" s="76">
        <f t="shared" si="21"/>
        <v>2524.1872977170001</v>
      </c>
      <c r="I178" s="83">
        <v>1740.7</v>
      </c>
      <c r="J178" s="76">
        <f t="shared" si="19"/>
        <v>4393852.8291359823</v>
      </c>
      <c r="K178" s="71" t="s">
        <v>44</v>
      </c>
    </row>
    <row r="179" spans="1:13" ht="15.6" x14ac:dyDescent="0.3">
      <c r="A179" s="72">
        <v>43984</v>
      </c>
      <c r="B179" s="73" t="s">
        <v>43</v>
      </c>
      <c r="C179" s="50" t="s">
        <v>34</v>
      </c>
      <c r="D179" s="50" t="s">
        <v>15</v>
      </c>
      <c r="E179" s="54" t="s">
        <v>25</v>
      </c>
      <c r="F179" s="84">
        <v>112097</v>
      </c>
      <c r="G179" s="81">
        <v>3.2150747E-2</v>
      </c>
      <c r="H179" s="82">
        <f t="shared" si="21"/>
        <v>3604.0022864590001</v>
      </c>
      <c r="I179" s="82">
        <v>1740.6</v>
      </c>
      <c r="J179" s="82">
        <f t="shared" si="19"/>
        <v>6273126.3798105353</v>
      </c>
      <c r="K179" s="71" t="s">
        <v>44</v>
      </c>
    </row>
    <row r="180" spans="1:13" ht="15.6" x14ac:dyDescent="0.3">
      <c r="A180" s="72">
        <v>43990</v>
      </c>
      <c r="B180" s="73" t="s">
        <v>43</v>
      </c>
      <c r="C180" s="50" t="s">
        <v>34</v>
      </c>
      <c r="D180" s="50" t="s">
        <v>15</v>
      </c>
      <c r="E180" s="54" t="s">
        <v>25</v>
      </c>
      <c r="F180" s="84">
        <v>61786</v>
      </c>
      <c r="G180" s="81">
        <v>3.2150747E-2</v>
      </c>
      <c r="H180" s="82">
        <f t="shared" si="21"/>
        <v>1986.4660541420001</v>
      </c>
      <c r="I180" s="82">
        <v>1698.3</v>
      </c>
      <c r="J180" s="82">
        <f t="shared" si="19"/>
        <v>3373615.2997493586</v>
      </c>
      <c r="K180" s="71" t="s">
        <v>44</v>
      </c>
    </row>
    <row r="181" spans="1:13" ht="15.6" x14ac:dyDescent="0.3">
      <c r="A181" s="72">
        <v>43998</v>
      </c>
      <c r="B181" s="73" t="s">
        <v>43</v>
      </c>
      <c r="C181" s="50" t="s">
        <v>34</v>
      </c>
      <c r="D181" s="50" t="s">
        <v>15</v>
      </c>
      <c r="E181" s="54" t="s">
        <v>25</v>
      </c>
      <c r="F181" s="85">
        <v>114042</v>
      </c>
      <c r="G181" s="75">
        <v>3.2150747E-2</v>
      </c>
      <c r="H181" s="76">
        <f t="shared" si="21"/>
        <v>3666.535489374</v>
      </c>
      <c r="I181" s="76">
        <v>1734.1</v>
      </c>
      <c r="J181" s="76">
        <f t="shared" si="19"/>
        <v>6358139.1921234531</v>
      </c>
      <c r="K181" s="71" t="s">
        <v>44</v>
      </c>
    </row>
    <row r="182" spans="1:13" ht="15.6" x14ac:dyDescent="0.3">
      <c r="A182" s="72">
        <v>44004</v>
      </c>
      <c r="B182" s="73" t="s">
        <v>43</v>
      </c>
      <c r="C182" s="50" t="s">
        <v>34</v>
      </c>
      <c r="D182" s="50" t="s">
        <v>15</v>
      </c>
      <c r="E182" s="54" t="s">
        <v>25</v>
      </c>
      <c r="F182" s="85">
        <v>53927</v>
      </c>
      <c r="G182" s="75">
        <v>3.2150747E-2</v>
      </c>
      <c r="H182" s="76">
        <f t="shared" si="21"/>
        <v>1733.7933334690001</v>
      </c>
      <c r="I182" s="76">
        <v>1756</v>
      </c>
      <c r="J182" s="76">
        <f t="shared" si="19"/>
        <v>3044541.0935715642</v>
      </c>
      <c r="K182" s="71" t="s">
        <v>44</v>
      </c>
    </row>
    <row r="183" spans="1:13" ht="15.6" x14ac:dyDescent="0.3">
      <c r="A183" s="72">
        <v>44012</v>
      </c>
      <c r="B183" s="73" t="s">
        <v>43</v>
      </c>
      <c r="C183" s="50" t="s">
        <v>34</v>
      </c>
      <c r="D183" s="50" t="s">
        <v>15</v>
      </c>
      <c r="E183" s="54" t="s">
        <v>25</v>
      </c>
      <c r="F183" s="77">
        <v>57308</v>
      </c>
      <c r="G183" s="86">
        <v>3.2150747E-2</v>
      </c>
      <c r="H183" s="83">
        <f t="shared" si="21"/>
        <v>1842.4950090760001</v>
      </c>
      <c r="I183" s="76">
        <v>1789.4</v>
      </c>
      <c r="J183" s="76">
        <f t="shared" si="19"/>
        <v>3296960.5692405947</v>
      </c>
      <c r="K183" s="71" t="s">
        <v>44</v>
      </c>
    </row>
    <row r="184" spans="1:13" ht="15.6" x14ac:dyDescent="0.3">
      <c r="A184" s="72">
        <v>44019</v>
      </c>
      <c r="B184" s="73" t="s">
        <v>43</v>
      </c>
      <c r="C184" s="50" t="s">
        <v>34</v>
      </c>
      <c r="D184" s="50" t="s">
        <v>15</v>
      </c>
      <c r="E184" s="54" t="s">
        <v>25</v>
      </c>
      <c r="F184" s="79">
        <v>42107</v>
      </c>
      <c r="G184" s="75">
        <v>3.2150747E-2</v>
      </c>
      <c r="H184" s="76">
        <f t="shared" si="21"/>
        <v>1353.7715039290001</v>
      </c>
      <c r="I184" s="87">
        <v>1787.6</v>
      </c>
      <c r="J184" s="76">
        <f t="shared" si="19"/>
        <v>2420001.9404234807</v>
      </c>
      <c r="K184" s="71" t="s">
        <v>44</v>
      </c>
    </row>
    <row r="185" spans="1:13" ht="15.6" x14ac:dyDescent="0.3">
      <c r="A185" s="72">
        <v>44026</v>
      </c>
      <c r="B185" s="73" t="s">
        <v>43</v>
      </c>
      <c r="C185" s="50" t="s">
        <v>34</v>
      </c>
      <c r="D185" s="50" t="s">
        <v>15</v>
      </c>
      <c r="E185" s="54" t="s">
        <v>25</v>
      </c>
      <c r="F185" s="79">
        <v>66298</v>
      </c>
      <c r="G185" s="75">
        <v>3.2150747E-2</v>
      </c>
      <c r="H185" s="76">
        <f t="shared" si="21"/>
        <v>2131.530224606</v>
      </c>
      <c r="I185" s="87">
        <v>1825.3</v>
      </c>
      <c r="J185" s="76">
        <f t="shared" si="19"/>
        <v>3890682.118973332</v>
      </c>
      <c r="K185" s="71" t="s">
        <v>44</v>
      </c>
    </row>
    <row r="186" spans="1:13" ht="15.6" x14ac:dyDescent="0.3">
      <c r="A186" s="72">
        <v>44040</v>
      </c>
      <c r="B186" s="73" t="s">
        <v>43</v>
      </c>
      <c r="C186" s="50" t="s">
        <v>34</v>
      </c>
      <c r="D186" s="50" t="s">
        <v>15</v>
      </c>
      <c r="E186" s="54" t="s">
        <v>25</v>
      </c>
      <c r="F186" s="79">
        <v>15738</v>
      </c>
      <c r="G186" s="75">
        <v>3.2150747E-2</v>
      </c>
      <c r="H186" s="76">
        <f t="shared" si="21"/>
        <v>505.98845628600003</v>
      </c>
      <c r="I186" s="76">
        <v>1947.2</v>
      </c>
      <c r="J186" s="76">
        <f t="shared" si="19"/>
        <v>985260.72208009928</v>
      </c>
      <c r="K186" s="71" t="s">
        <v>44</v>
      </c>
    </row>
    <row r="187" spans="1:13" ht="15.6" x14ac:dyDescent="0.3">
      <c r="A187" s="88">
        <v>44905</v>
      </c>
      <c r="B187" s="73" t="s">
        <v>43</v>
      </c>
      <c r="C187" s="50" t="s">
        <v>34</v>
      </c>
      <c r="D187" s="50" t="s">
        <v>15</v>
      </c>
      <c r="E187" s="54" t="s">
        <v>25</v>
      </c>
      <c r="F187" s="79">
        <v>81329</v>
      </c>
      <c r="G187" s="75"/>
      <c r="H187" s="76">
        <f>F187*0.032150747</f>
        <v>2614.7881027630001</v>
      </c>
      <c r="I187" s="76">
        <v>1852.498</v>
      </c>
      <c r="J187" s="89">
        <v>4843889.7307922523</v>
      </c>
      <c r="K187" s="71" t="s">
        <v>44</v>
      </c>
      <c r="M187" s="90"/>
    </row>
    <row r="188" spans="1:13" ht="16.2" thickBot="1" x14ac:dyDescent="0.35">
      <c r="A188" s="88">
        <v>44187</v>
      </c>
      <c r="B188" s="135" t="s">
        <v>43</v>
      </c>
      <c r="C188" s="136" t="s">
        <v>34</v>
      </c>
      <c r="D188" s="136" t="s">
        <v>15</v>
      </c>
      <c r="E188" s="137" t="s">
        <v>25</v>
      </c>
      <c r="F188" s="138">
        <v>69378</v>
      </c>
      <c r="G188" s="139"/>
      <c r="H188" s="140">
        <f>F188*0.032150747</f>
        <v>2230.5545253660002</v>
      </c>
      <c r="I188" s="140">
        <v>1852.498</v>
      </c>
      <c r="J188" s="141">
        <v>4132097.7971314648</v>
      </c>
      <c r="K188" s="142" t="s">
        <v>44</v>
      </c>
      <c r="M188" s="90"/>
    </row>
    <row r="189" spans="1:13" ht="16.2" thickBot="1" x14ac:dyDescent="0.35">
      <c r="A189" s="143" t="s">
        <v>18</v>
      </c>
      <c r="B189" s="115"/>
      <c r="C189" s="115"/>
      <c r="D189" s="115"/>
      <c r="E189" s="115"/>
      <c r="F189" s="144">
        <f>SUM(F157:F188)</f>
        <v>2275367.7551425481</v>
      </c>
      <c r="G189" s="145"/>
      <c r="H189" s="145">
        <f>SUM(H157:H188)</f>
        <v>73154.775489576001</v>
      </c>
      <c r="I189" s="146"/>
      <c r="J189" s="147">
        <f>SUM(J157:J188)</f>
        <v>123306245.22746469</v>
      </c>
      <c r="K189" s="148"/>
      <c r="M189" s="90"/>
    </row>
    <row r="190" spans="1:13" ht="15.6" x14ac:dyDescent="0.3">
      <c r="A190" s="91">
        <v>43887</v>
      </c>
      <c r="B190" s="92" t="s">
        <v>45</v>
      </c>
      <c r="C190" s="93" t="s">
        <v>14</v>
      </c>
      <c r="D190" s="93" t="s">
        <v>15</v>
      </c>
      <c r="E190" s="93" t="s">
        <v>16</v>
      </c>
      <c r="F190" s="94">
        <v>35741</v>
      </c>
      <c r="G190" s="95">
        <v>3.2150747E-2</v>
      </c>
      <c r="H190" s="96">
        <f>+F190*G190</f>
        <v>1149.0998485269999</v>
      </c>
      <c r="I190" s="96">
        <v>1649.1</v>
      </c>
      <c r="J190" s="96">
        <f t="shared" si="19"/>
        <v>1894980.5602058754</v>
      </c>
      <c r="K190" s="97" t="s">
        <v>46</v>
      </c>
    </row>
    <row r="191" spans="1:13" ht="15.6" x14ac:dyDescent="0.3">
      <c r="A191" s="98">
        <v>43906</v>
      </c>
      <c r="B191" s="99" t="s">
        <v>45</v>
      </c>
      <c r="C191" s="100" t="s">
        <v>14</v>
      </c>
      <c r="D191" s="100" t="s">
        <v>15</v>
      </c>
      <c r="E191" s="100" t="s">
        <v>16</v>
      </c>
      <c r="F191" s="101">
        <v>64613</v>
      </c>
      <c r="G191" s="75">
        <v>3.2150747E-2</v>
      </c>
      <c r="H191" s="76">
        <v>2077.36</v>
      </c>
      <c r="I191" s="76">
        <v>1456.9</v>
      </c>
      <c r="J191" s="76">
        <f t="shared" si="19"/>
        <v>3026505.7840000005</v>
      </c>
      <c r="K191" s="102" t="s">
        <v>46</v>
      </c>
    </row>
    <row r="192" spans="1:13" ht="15.6" x14ac:dyDescent="0.3">
      <c r="A192" s="98">
        <v>43927</v>
      </c>
      <c r="B192" s="99" t="s">
        <v>45</v>
      </c>
      <c r="C192" s="100" t="s">
        <v>14</v>
      </c>
      <c r="D192" s="100" t="s">
        <v>15</v>
      </c>
      <c r="E192" s="100" t="s">
        <v>16</v>
      </c>
      <c r="F192" s="103">
        <v>86851</v>
      </c>
      <c r="G192" s="75">
        <v>3.2150747E-2</v>
      </c>
      <c r="H192" s="76">
        <f t="shared" ref="H192:H199" si="22">+F192*G192</f>
        <v>2792.3245276970001</v>
      </c>
      <c r="I192" s="76">
        <v>1639.7</v>
      </c>
      <c r="J192" s="76">
        <f>+H192*I192</f>
        <v>4578574.5280647716</v>
      </c>
      <c r="K192" s="102" t="s">
        <v>46</v>
      </c>
    </row>
    <row r="193" spans="1:11" ht="15.6" x14ac:dyDescent="0.3">
      <c r="A193" s="98">
        <v>43942</v>
      </c>
      <c r="B193" s="99" t="s">
        <v>45</v>
      </c>
      <c r="C193" s="100" t="s">
        <v>14</v>
      </c>
      <c r="D193" s="100" t="s">
        <v>15</v>
      </c>
      <c r="E193" s="100" t="s">
        <v>16</v>
      </c>
      <c r="F193" s="103">
        <v>44954</v>
      </c>
      <c r="G193" s="75">
        <v>3.2150747E-2</v>
      </c>
      <c r="H193" s="76">
        <f t="shared" si="22"/>
        <v>1445.304680638</v>
      </c>
      <c r="I193" s="76">
        <v>1673</v>
      </c>
      <c r="J193" s="76">
        <f t="shared" si="19"/>
        <v>2417994.7307073739</v>
      </c>
      <c r="K193" s="102" t="s">
        <v>46</v>
      </c>
    </row>
    <row r="194" spans="1:11" ht="15.6" x14ac:dyDescent="0.3">
      <c r="A194" s="98">
        <v>43962</v>
      </c>
      <c r="B194" s="99" t="s">
        <v>45</v>
      </c>
      <c r="C194" s="100" t="s">
        <v>14</v>
      </c>
      <c r="D194" s="100" t="s">
        <v>15</v>
      </c>
      <c r="E194" s="100" t="s">
        <v>16</v>
      </c>
      <c r="F194" s="103">
        <v>42824</v>
      </c>
      <c r="G194" s="75">
        <v>3.2150747E-2</v>
      </c>
      <c r="H194" s="76">
        <f t="shared" si="22"/>
        <v>1376.823589528</v>
      </c>
      <c r="I194" s="76">
        <v>1699.3</v>
      </c>
      <c r="J194" s="76">
        <f t="shared" si="19"/>
        <v>2339636.3256849302</v>
      </c>
      <c r="K194" s="102" t="s">
        <v>46</v>
      </c>
    </row>
    <row r="195" spans="1:11" ht="15.6" x14ac:dyDescent="0.3">
      <c r="A195" s="98">
        <v>43976</v>
      </c>
      <c r="B195" s="99" t="s">
        <v>45</v>
      </c>
      <c r="C195" s="100" t="s">
        <v>14</v>
      </c>
      <c r="D195" s="100" t="s">
        <v>15</v>
      </c>
      <c r="E195" s="100" t="s">
        <v>16</v>
      </c>
      <c r="F195" s="103">
        <v>54891</v>
      </c>
      <c r="G195" s="75">
        <v>3.2150747E-2</v>
      </c>
      <c r="H195" s="76">
        <f t="shared" si="22"/>
        <v>1764.7866535769999</v>
      </c>
      <c r="I195" s="76">
        <v>1727.2</v>
      </c>
      <c r="J195" s="76">
        <f t="shared" si="19"/>
        <v>3048139.5080581945</v>
      </c>
      <c r="K195" s="102" t="s">
        <v>46</v>
      </c>
    </row>
    <row r="196" spans="1:11" ht="15.6" x14ac:dyDescent="0.3">
      <c r="A196" s="98">
        <v>43997</v>
      </c>
      <c r="B196" s="99" t="s">
        <v>45</v>
      </c>
      <c r="C196" s="100" t="s">
        <v>14</v>
      </c>
      <c r="D196" s="100" t="s">
        <v>15</v>
      </c>
      <c r="E196" s="100" t="s">
        <v>16</v>
      </c>
      <c r="F196" s="103">
        <v>85740</v>
      </c>
      <c r="G196" s="75">
        <v>3.2150747E-2</v>
      </c>
      <c r="H196" s="76">
        <f t="shared" si="22"/>
        <v>2756.6050477799999</v>
      </c>
      <c r="I196" s="76">
        <v>1712.5</v>
      </c>
      <c r="J196" s="76">
        <f t="shared" si="19"/>
        <v>4720686.1443232503</v>
      </c>
      <c r="K196" s="102" t="s">
        <v>46</v>
      </c>
    </row>
    <row r="197" spans="1:11" ht="15.6" x14ac:dyDescent="0.3">
      <c r="A197" s="98">
        <v>44004</v>
      </c>
      <c r="B197" s="99" t="s">
        <v>45</v>
      </c>
      <c r="C197" s="100" t="s">
        <v>14</v>
      </c>
      <c r="D197" s="100" t="s">
        <v>15</v>
      </c>
      <c r="E197" s="100" t="s">
        <v>16</v>
      </c>
      <c r="F197" s="103">
        <v>19138</v>
      </c>
      <c r="G197" s="75">
        <v>3.2150747E-2</v>
      </c>
      <c r="H197" s="76">
        <f t="shared" si="22"/>
        <v>615.30099608600005</v>
      </c>
      <c r="I197" s="76">
        <v>1768.8</v>
      </c>
      <c r="J197" s="76">
        <f t="shared" si="19"/>
        <v>1088344.4018769169</v>
      </c>
      <c r="K197" s="102" t="s">
        <v>46</v>
      </c>
    </row>
    <row r="198" spans="1:11" ht="15.6" x14ac:dyDescent="0.3">
      <c r="A198" s="98">
        <v>44019</v>
      </c>
      <c r="B198" s="99" t="s">
        <v>45</v>
      </c>
      <c r="C198" s="100" t="s">
        <v>14</v>
      </c>
      <c r="D198" s="100" t="s">
        <v>15</v>
      </c>
      <c r="E198" s="100" t="s">
        <v>16</v>
      </c>
      <c r="F198" s="103">
        <v>22509</v>
      </c>
      <c r="G198" s="75">
        <v>3.2150747E-2</v>
      </c>
      <c r="H198" s="76">
        <f t="shared" si="22"/>
        <v>723.681164223</v>
      </c>
      <c r="I198" s="87">
        <v>1797.7</v>
      </c>
      <c r="J198" s="76">
        <f>+H198*I198</f>
        <v>1300961.6289236872</v>
      </c>
      <c r="K198" s="102" t="s">
        <v>46</v>
      </c>
    </row>
    <row r="199" spans="1:11" ht="15.6" x14ac:dyDescent="0.3">
      <c r="A199" s="98">
        <v>44040</v>
      </c>
      <c r="B199" s="99" t="s">
        <v>45</v>
      </c>
      <c r="C199" s="100" t="s">
        <v>14</v>
      </c>
      <c r="D199" s="100" t="s">
        <v>15</v>
      </c>
      <c r="E199" s="100" t="s">
        <v>16</v>
      </c>
      <c r="F199" s="103">
        <v>32113</v>
      </c>
      <c r="G199" s="75">
        <v>3.2150747E-2</v>
      </c>
      <c r="H199" s="76">
        <f t="shared" si="22"/>
        <v>1032.456938411</v>
      </c>
      <c r="I199" s="76">
        <f>J199/H199</f>
        <v>1814.2999977889979</v>
      </c>
      <c r="J199" s="76">
        <f>3174148.25-J198</f>
        <v>1873186.6210763128</v>
      </c>
      <c r="K199" s="102" t="s">
        <v>46</v>
      </c>
    </row>
    <row r="200" spans="1:11" ht="15.6" x14ac:dyDescent="0.3">
      <c r="A200" s="98">
        <v>44046</v>
      </c>
      <c r="B200" s="99" t="s">
        <v>45</v>
      </c>
      <c r="C200" s="100" t="s">
        <v>14</v>
      </c>
      <c r="D200" s="100" t="s">
        <v>15</v>
      </c>
      <c r="E200" s="100" t="s">
        <v>16</v>
      </c>
      <c r="F200" s="103">
        <v>31318</v>
      </c>
      <c r="G200" s="75">
        <v>3.2150747E-2</v>
      </c>
      <c r="H200" s="76">
        <f>F200*G200</f>
        <v>1006.8970945460001</v>
      </c>
      <c r="I200" s="76">
        <v>1978</v>
      </c>
      <c r="J200" s="76">
        <f>H200*I200</f>
        <v>1991642.4530119882</v>
      </c>
      <c r="K200" s="102" t="s">
        <v>46</v>
      </c>
    </row>
    <row r="201" spans="1:11" ht="15.6" x14ac:dyDescent="0.3">
      <c r="A201" s="98">
        <v>44060</v>
      </c>
      <c r="B201" s="99" t="s">
        <v>45</v>
      </c>
      <c r="C201" s="100" t="s">
        <v>14</v>
      </c>
      <c r="D201" s="100" t="s">
        <v>15</v>
      </c>
      <c r="E201" s="100" t="s">
        <v>16</v>
      </c>
      <c r="F201" s="103">
        <v>39412</v>
      </c>
      <c r="G201" s="75">
        <v>3.2150747E-2</v>
      </c>
      <c r="H201" s="76">
        <f>G201*F201</f>
        <v>1267.125240764</v>
      </c>
      <c r="I201" s="76">
        <v>1967.6</v>
      </c>
      <c r="J201" s="76">
        <f>+H201*I201</f>
        <v>2493195.6237272462</v>
      </c>
      <c r="K201" s="102" t="s">
        <v>46</v>
      </c>
    </row>
    <row r="202" spans="1:11" ht="15.6" x14ac:dyDescent="0.3">
      <c r="A202" s="98">
        <v>44074</v>
      </c>
      <c r="B202" s="99" t="s">
        <v>45</v>
      </c>
      <c r="C202" s="100" t="s">
        <v>14</v>
      </c>
      <c r="D202" s="100" t="s">
        <v>15</v>
      </c>
      <c r="E202" s="100" t="s">
        <v>16</v>
      </c>
      <c r="F202" s="104">
        <v>31530</v>
      </c>
      <c r="G202" s="75">
        <v>3.2150747E-2</v>
      </c>
      <c r="H202" s="76">
        <f>G202*F202</f>
        <v>1013.71305291</v>
      </c>
      <c r="I202" s="76">
        <v>1952.9</v>
      </c>
      <c r="J202" s="76">
        <f>+H202*I202</f>
        <v>1979680.2210279391</v>
      </c>
      <c r="K202" s="102" t="s">
        <v>46</v>
      </c>
    </row>
    <row r="203" spans="1:11" ht="15.6" x14ac:dyDescent="0.3">
      <c r="A203" s="98">
        <v>44088</v>
      </c>
      <c r="B203" s="99" t="s">
        <v>45</v>
      </c>
      <c r="C203" s="100" t="s">
        <v>14</v>
      </c>
      <c r="D203" s="100" t="s">
        <v>15</v>
      </c>
      <c r="E203" s="100" t="s">
        <v>16</v>
      </c>
      <c r="F203" s="103">
        <v>35755</v>
      </c>
      <c r="G203" s="75">
        <v>3.2150747E-2</v>
      </c>
      <c r="H203" s="76">
        <f>+F203*G203</f>
        <v>1149.5499589850001</v>
      </c>
      <c r="I203" s="76">
        <v>1942.2</v>
      </c>
      <c r="J203" s="76">
        <f>+H203*I203</f>
        <v>2232655.9303406673</v>
      </c>
      <c r="K203" s="102" t="s">
        <v>46</v>
      </c>
    </row>
    <row r="204" spans="1:11" ht="15.6" x14ac:dyDescent="0.3">
      <c r="A204" s="98">
        <v>44102</v>
      </c>
      <c r="B204" s="99" t="s">
        <v>45</v>
      </c>
      <c r="C204" s="100" t="s">
        <v>14</v>
      </c>
      <c r="D204" s="100" t="s">
        <v>15</v>
      </c>
      <c r="E204" s="100" t="s">
        <v>16</v>
      </c>
      <c r="F204" s="103">
        <v>35697</v>
      </c>
      <c r="G204" s="75">
        <v>3.2150747E-2</v>
      </c>
      <c r="H204" s="76">
        <f t="shared" ref="H204" si="23">+F204*G204</f>
        <v>1147.6852156590001</v>
      </c>
      <c r="I204" s="76">
        <v>1866.2</v>
      </c>
      <c r="J204" s="76">
        <f t="shared" ref="J204" si="24">+H204*I204</f>
        <v>2141810.1494628261</v>
      </c>
      <c r="K204" s="102" t="s">
        <v>46</v>
      </c>
    </row>
    <row r="205" spans="1:11" ht="15.6" x14ac:dyDescent="0.3">
      <c r="A205" s="98">
        <v>44116</v>
      </c>
      <c r="B205" s="99" t="s">
        <v>45</v>
      </c>
      <c r="C205" s="100" t="s">
        <v>14</v>
      </c>
      <c r="D205" s="100" t="s">
        <v>15</v>
      </c>
      <c r="E205" s="100" t="s">
        <v>16</v>
      </c>
      <c r="F205" s="103">
        <v>16504</v>
      </c>
      <c r="G205" s="75">
        <v>3.2150747E-2</v>
      </c>
      <c r="H205" s="76">
        <f>+F205*G205</f>
        <v>530.61592848800001</v>
      </c>
      <c r="I205" s="82">
        <v>1920.9</v>
      </c>
      <c r="J205" s="82">
        <f>+H205*I205</f>
        <v>1019260.1370325993</v>
      </c>
      <c r="K205" s="102" t="s">
        <v>46</v>
      </c>
    </row>
    <row r="206" spans="1:11" ht="15.6" x14ac:dyDescent="0.3">
      <c r="A206" s="98">
        <v>44130</v>
      </c>
      <c r="B206" s="99" t="s">
        <v>45</v>
      </c>
      <c r="C206" s="100" t="s">
        <v>14</v>
      </c>
      <c r="D206" s="100" t="s">
        <v>15</v>
      </c>
      <c r="E206" s="100" t="s">
        <v>16</v>
      </c>
      <c r="F206" s="103">
        <v>26139</v>
      </c>
      <c r="G206" s="75">
        <v>3.2150747E-2</v>
      </c>
      <c r="H206" s="76">
        <f>+F206*G206</f>
        <v>840.38837583300005</v>
      </c>
      <c r="I206" s="82">
        <v>1901.3</v>
      </c>
      <c r="J206" s="82">
        <f>+H206*I206</f>
        <v>1597830.4189712829</v>
      </c>
      <c r="K206" s="102" t="s">
        <v>46</v>
      </c>
    </row>
    <row r="207" spans="1:11" ht="15.6" x14ac:dyDescent="0.3">
      <c r="A207" s="98">
        <v>44144</v>
      </c>
      <c r="B207" s="99" t="s">
        <v>45</v>
      </c>
      <c r="C207" s="100" t="s">
        <v>14</v>
      </c>
      <c r="D207" s="100" t="s">
        <v>15</v>
      </c>
      <c r="E207" s="100" t="s">
        <v>16</v>
      </c>
      <c r="F207" s="103">
        <v>21750</v>
      </c>
      <c r="G207" s="75">
        <v>3.2150747E-2</v>
      </c>
      <c r="H207" s="76">
        <f>+F207*G207</f>
        <v>699.27874725000004</v>
      </c>
      <c r="I207" s="82">
        <v>1956</v>
      </c>
      <c r="J207" s="76">
        <f>+H207*I207</f>
        <v>1367789.2296210001</v>
      </c>
      <c r="K207" s="102" t="s">
        <v>46</v>
      </c>
    </row>
    <row r="208" spans="1:11" ht="15.6" x14ac:dyDescent="0.3">
      <c r="A208" s="98">
        <v>44158</v>
      </c>
      <c r="B208" s="99" t="s">
        <v>45</v>
      </c>
      <c r="C208" s="100" t="s">
        <v>14</v>
      </c>
      <c r="D208" s="100" t="s">
        <v>15</v>
      </c>
      <c r="E208" s="100" t="s">
        <v>16</v>
      </c>
      <c r="F208" s="103">
        <v>16453</v>
      </c>
      <c r="G208" s="75">
        <v>3.2150747E-2</v>
      </c>
      <c r="H208" s="76">
        <f>+F208*G208</f>
        <v>528.97624039100003</v>
      </c>
      <c r="I208" s="82">
        <v>1867.1</v>
      </c>
      <c r="J208" s="76">
        <f>+H208*I208</f>
        <v>987651.53843403608</v>
      </c>
      <c r="K208" s="102" t="s">
        <v>46</v>
      </c>
    </row>
    <row r="209" spans="1:14" ht="15.6" x14ac:dyDescent="0.3">
      <c r="A209" s="105">
        <v>44172</v>
      </c>
      <c r="B209" s="99" t="s">
        <v>45</v>
      </c>
      <c r="C209" s="100" t="s">
        <v>14</v>
      </c>
      <c r="D209" s="100" t="s">
        <v>15</v>
      </c>
      <c r="E209" s="100" t="s">
        <v>16</v>
      </c>
      <c r="F209" s="103">
        <v>37235</v>
      </c>
      <c r="G209" s="75"/>
      <c r="H209" s="76">
        <f>F209*0.032150747</f>
        <v>1197.133064545</v>
      </c>
      <c r="I209" s="82">
        <v>1857.66</v>
      </c>
      <c r="J209" s="89">
        <v>2223866.2086826647</v>
      </c>
      <c r="K209" s="102" t="s">
        <v>46</v>
      </c>
      <c r="M209" s="90"/>
    </row>
    <row r="210" spans="1:14" ht="15.6" x14ac:dyDescent="0.3">
      <c r="A210" s="105">
        <v>44187</v>
      </c>
      <c r="B210" s="99" t="s">
        <v>45</v>
      </c>
      <c r="C210" s="100" t="s">
        <v>14</v>
      </c>
      <c r="D210" s="100" t="s">
        <v>15</v>
      </c>
      <c r="E210" s="100" t="s">
        <v>16</v>
      </c>
      <c r="F210" s="103">
        <v>50138.3</v>
      </c>
      <c r="G210" s="75"/>
      <c r="H210" s="76">
        <f>F210*0.032150747</f>
        <v>1611.9837983101002</v>
      </c>
      <c r="I210" s="82">
        <v>1857.66</v>
      </c>
      <c r="J210" s="89">
        <v>2994517.8227687408</v>
      </c>
      <c r="K210" s="102" t="s">
        <v>46</v>
      </c>
      <c r="M210" s="90"/>
    </row>
    <row r="211" spans="1:14" ht="15" thickBot="1" x14ac:dyDescent="0.35">
      <c r="A211" s="118" t="s">
        <v>18</v>
      </c>
      <c r="B211" s="118"/>
      <c r="C211" s="118"/>
      <c r="D211" s="118"/>
      <c r="E211" s="118"/>
      <c r="F211" s="106">
        <f>SUM(F190:F210)</f>
        <v>831305.3</v>
      </c>
      <c r="G211" s="106">
        <f t="shared" ref="G211" si="25">SUM(G190:G208)</f>
        <v>0.61086419299999983</v>
      </c>
      <c r="H211" s="106">
        <f>SUM(H190:H210)</f>
        <v>26727.090164148096</v>
      </c>
      <c r="I211" s="107"/>
      <c r="J211" s="108">
        <f>SUM(J190:J210)</f>
        <v>47318909.966002308</v>
      </c>
      <c r="K211" s="109"/>
      <c r="L211" s="109"/>
      <c r="M211" s="109"/>
      <c r="N211" s="109"/>
    </row>
    <row r="212" spans="1:14" ht="15" thickBot="1" x14ac:dyDescent="0.35">
      <c r="A212" s="115" t="s">
        <v>47</v>
      </c>
      <c r="B212" s="115"/>
      <c r="C212" s="115"/>
      <c r="D212" s="115"/>
      <c r="E212" s="115"/>
      <c r="F212" s="112">
        <f>F9+F11+F23+F99+F102+F113+F138+F156+F189+F211</f>
        <v>18719377.215142548</v>
      </c>
      <c r="G212" s="112">
        <f>G9+G11+G23+G99+G102+G113+G138+G156+G189+G211</f>
        <v>4.6618583149999999</v>
      </c>
      <c r="H212" s="112">
        <f>H9+H11+H23+H99+H102+H113+H138+H156+H189+H211</f>
        <v>601926.67649086681</v>
      </c>
      <c r="I212" s="113"/>
      <c r="J212" s="112">
        <f>J9+J11+J23+J99+J102+J113+J138+J156+J189+J211</f>
        <v>1007831733.1036018</v>
      </c>
      <c r="K212" s="90"/>
    </row>
    <row r="213" spans="1:14" x14ac:dyDescent="0.3">
      <c r="C213" s="110"/>
      <c r="D213" s="110"/>
      <c r="E213" s="110"/>
      <c r="H213" s="111"/>
      <c r="J213" s="111"/>
    </row>
  </sheetData>
  <sheetProtection sheet="1" objects="1" scenarios="1"/>
  <mergeCells count="22">
    <mergeCell ref="A1:K1"/>
    <mergeCell ref="A2:K2"/>
    <mergeCell ref="A3:A4"/>
    <mergeCell ref="B3:B4"/>
    <mergeCell ref="C3:C4"/>
    <mergeCell ref="D3:D4"/>
    <mergeCell ref="E3:E4"/>
    <mergeCell ref="F3:H3"/>
    <mergeCell ref="I3:I4"/>
    <mergeCell ref="J3:J4"/>
    <mergeCell ref="A212:E212"/>
    <mergeCell ref="K3:K4"/>
    <mergeCell ref="A9:E9"/>
    <mergeCell ref="A11:E11"/>
    <mergeCell ref="A23:E23"/>
    <mergeCell ref="A99:E99"/>
    <mergeCell ref="A102:E102"/>
    <mergeCell ref="A113:E113"/>
    <mergeCell ref="A138:E138"/>
    <mergeCell ref="A156:E156"/>
    <mergeCell ref="A189:E189"/>
    <mergeCell ref="A211:E211"/>
  </mergeCells>
  <phoneticPr fontId="13" type="noConversion"/>
  <pageMargins left="0.7" right="0.7" top="0.75" bottom="0.75" header="0.3" footer="0.3"/>
  <ignoredErrors>
    <ignoredError sqref="J99 I101 I144:I147 J156 H156 J140 J1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Proverbseight   Jones</dc:creator>
  <cp:lastModifiedBy>Melissa  Smith</cp:lastModifiedBy>
  <dcterms:created xsi:type="dcterms:W3CDTF">2025-09-16T15:03:11Z</dcterms:created>
  <dcterms:modified xsi:type="dcterms:W3CDTF">2025-09-22T19:57:16Z</dcterms:modified>
</cp:coreProperties>
</file>