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.GGBGOV\Downloads\GGB\GGB\Exports (Gold)\"/>
    </mc:Choice>
  </mc:AlternateContent>
  <xr:revisionPtr revIDLastSave="0" documentId="13_ncr:1_{798278C4-31B3-420C-8D3D-0248D579EE04}" xr6:coauthVersionLast="47" xr6:coauthVersionMax="47" xr10:uidLastSave="{00000000-0000-0000-0000-000000000000}"/>
  <bookViews>
    <workbookView xWindow="28680" yWindow="-120" windowWidth="29040" windowHeight="15720" xr2:uid="{7E0291C7-E6BC-49EE-943C-077188B361F4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1" l="1"/>
  <c r="J99" i="1"/>
  <c r="J98" i="1"/>
  <c r="J97" i="1"/>
  <c r="J96" i="1"/>
  <c r="J95" i="1"/>
  <c r="J94" i="1"/>
  <c r="J93" i="1"/>
  <c r="I92" i="1"/>
  <c r="H92" i="1"/>
  <c r="I91" i="1"/>
  <c r="H91" i="1"/>
  <c r="J91" i="1" s="1"/>
  <c r="I90" i="1"/>
  <c r="H90" i="1"/>
  <c r="J90" i="1" s="1"/>
  <c r="I89" i="1"/>
  <c r="H89" i="1"/>
  <c r="I88" i="1"/>
  <c r="H88" i="1"/>
  <c r="J88" i="1" s="1"/>
  <c r="I87" i="1"/>
  <c r="H87" i="1"/>
  <c r="J87" i="1" s="1"/>
  <c r="I86" i="1"/>
  <c r="H86" i="1"/>
  <c r="J86" i="1" s="1"/>
  <c r="I85" i="1"/>
  <c r="H85" i="1"/>
  <c r="I84" i="1"/>
  <c r="H84" i="1"/>
  <c r="J84" i="1" s="1"/>
  <c r="I83" i="1"/>
  <c r="H83" i="1"/>
  <c r="I82" i="1"/>
  <c r="H82" i="1"/>
  <c r="J82" i="1" s="1"/>
  <c r="I81" i="1"/>
  <c r="H81" i="1"/>
  <c r="I80" i="1"/>
  <c r="H80" i="1"/>
  <c r="I79" i="1"/>
  <c r="H79" i="1"/>
  <c r="J79" i="1" s="1"/>
  <c r="I78" i="1"/>
  <c r="H78" i="1"/>
  <c r="J78" i="1" s="1"/>
  <c r="I77" i="1"/>
  <c r="H77" i="1"/>
  <c r="I76" i="1"/>
  <c r="H76" i="1"/>
  <c r="J76" i="1" s="1"/>
  <c r="I75" i="1"/>
  <c r="H75" i="1"/>
  <c r="J75" i="1" s="1"/>
  <c r="J74" i="1"/>
  <c r="I74" i="1"/>
  <c r="H74" i="1"/>
  <c r="I73" i="1"/>
  <c r="H73" i="1"/>
  <c r="I72" i="1"/>
  <c r="H72" i="1"/>
  <c r="J72" i="1" s="1"/>
  <c r="I71" i="1"/>
  <c r="H71" i="1"/>
  <c r="I70" i="1"/>
  <c r="H70" i="1"/>
  <c r="J70" i="1" s="1"/>
  <c r="I69" i="1"/>
  <c r="H69" i="1"/>
  <c r="I68" i="1"/>
  <c r="H68" i="1"/>
  <c r="J68" i="1" s="1"/>
  <c r="I67" i="1"/>
  <c r="H67" i="1"/>
  <c r="J67" i="1" s="1"/>
  <c r="I66" i="1"/>
  <c r="H66" i="1"/>
  <c r="J66" i="1" s="1"/>
  <c r="I65" i="1"/>
  <c r="H65" i="1"/>
  <c r="I64" i="1"/>
  <c r="H64" i="1"/>
  <c r="J64" i="1" s="1"/>
  <c r="I63" i="1"/>
  <c r="H63" i="1"/>
  <c r="J63" i="1" s="1"/>
  <c r="J62" i="1"/>
  <c r="H62" i="1"/>
  <c r="H61" i="1"/>
  <c r="J61" i="1" s="1"/>
  <c r="H60" i="1"/>
  <c r="J60" i="1" s="1"/>
  <c r="H59" i="1"/>
  <c r="J59" i="1" s="1"/>
  <c r="H58" i="1"/>
  <c r="J58" i="1" s="1"/>
  <c r="I57" i="1"/>
  <c r="H57" i="1"/>
  <c r="J57" i="1" s="1"/>
  <c r="H56" i="1"/>
  <c r="J56" i="1" s="1"/>
  <c r="H55" i="1"/>
  <c r="J55" i="1" s="1"/>
  <c r="J54" i="1"/>
  <c r="H54" i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I20" i="1"/>
  <c r="H20" i="1"/>
  <c r="J20" i="1" s="1"/>
  <c r="I19" i="1"/>
  <c r="J19" i="1" s="1"/>
  <c r="H19" i="1"/>
  <c r="I18" i="1"/>
  <c r="J18" i="1" s="1"/>
  <c r="H18" i="1"/>
  <c r="I17" i="1"/>
  <c r="H17" i="1"/>
  <c r="J17" i="1" s="1"/>
  <c r="I16" i="1"/>
  <c r="H16" i="1"/>
  <c r="J16" i="1" s="1"/>
  <c r="I15" i="1"/>
  <c r="H15" i="1"/>
  <c r="J15" i="1" s="1"/>
  <c r="I14" i="1"/>
  <c r="H14" i="1"/>
  <c r="I13" i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J85" i="1" l="1"/>
  <c r="J69" i="1"/>
  <c r="J14" i="1"/>
  <c r="J71" i="1"/>
  <c r="J80" i="1"/>
  <c r="J89" i="1"/>
  <c r="J81" i="1"/>
  <c r="J73" i="1"/>
  <c r="J77" i="1"/>
  <c r="J65" i="1"/>
  <c r="J83" i="1"/>
  <c r="J92" i="1"/>
</calcChain>
</file>

<file path=xl/sharedStrings.xml><?xml version="1.0" encoding="utf-8"?>
<sst xmlns="http://schemas.openxmlformats.org/spreadsheetml/2006/main" count="493" uniqueCount="29">
  <si>
    <t>Date</t>
  </si>
  <si>
    <t>Commodity</t>
  </si>
  <si>
    <t>National/International Classification</t>
  </si>
  <si>
    <t>Operational Location</t>
  </si>
  <si>
    <t>Ounces (oz)</t>
  </si>
  <si>
    <t>USD Price</t>
  </si>
  <si>
    <t xml:space="preserve">USD Value </t>
  </si>
  <si>
    <t>Buyer/Shipped To:</t>
  </si>
  <si>
    <t>Dinar Trading</t>
  </si>
  <si>
    <t>Gold</t>
  </si>
  <si>
    <t xml:space="preserve">Guyana </t>
  </si>
  <si>
    <t>Precious Metals X Change Group Inc. 1890 NW 95 Avenue Doral Florida 33172</t>
  </si>
  <si>
    <t>Precious Metals X Change Group Inc. 1890 NW 95 Avenue Doral Florida 33173</t>
  </si>
  <si>
    <t>Precious Metals X Change Group Inc. 1890 NW 95 Avenue Doral Florida 33174</t>
  </si>
  <si>
    <t>EL Dorado Trading</t>
  </si>
  <si>
    <t>Guyana</t>
  </si>
  <si>
    <t>Shirpur Gold DMCC, 3605 Oaks Liwa Heights Cluster, WJLT, Dubai, UAE</t>
  </si>
  <si>
    <t>Guardian International Gold Corporation, 21 Dundas square, Toronto Ontario, Canada</t>
  </si>
  <si>
    <t>Tracer Alloy to Argor- HERAEUS via Moore 14 CH-6850 Mendirsio Switzerland</t>
  </si>
  <si>
    <t xml:space="preserve">Value Trading,BV Jacob Jacobsstraat 58,2018Antwerp, Belgium </t>
  </si>
  <si>
    <t>Guyana Gold Board</t>
  </si>
  <si>
    <t>Royal Canadian Mint, Ottawa Canada</t>
  </si>
  <si>
    <t>GUYANA GOLD BOARD AND LICENSED GOLD DEALERS</t>
  </si>
  <si>
    <t>EXPORTS (GOLD) FOR YEAR 2021</t>
  </si>
  <si>
    <t xml:space="preserve">Quantity/ Volume </t>
  </si>
  <si>
    <t>El Dorado Trading</t>
  </si>
  <si>
    <t>International</t>
  </si>
  <si>
    <t>Exporting Entity</t>
  </si>
  <si>
    <t>Grams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</si>
</sst>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_(* #,##0.000000000_);_(* \(#,##0.000000000\);_(* &quot;-&quot;??_);_(@_)"/>
    <numFmt numFmtId="167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164" fontId="5" fillId="0" borderId="1" xfId="1" applyFont="1" applyBorder="1" applyAlignment="1">
      <alignment vertical="center"/>
    </xf>
    <xf numFmtId="166" fontId="5" fillId="0" borderId="1" xfId="1" applyNumberFormat="1" applyFont="1" applyBorder="1" applyAlignment="1">
      <alignment horizontal="left"/>
    </xf>
    <xf numFmtId="164" fontId="5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164" fontId="5" fillId="0" borderId="1" xfId="1" applyFont="1" applyBorder="1" applyAlignment="1"/>
    <xf numFmtId="164" fontId="5" fillId="0" borderId="1" xfId="1" applyFont="1" applyFill="1" applyBorder="1" applyAlignment="1"/>
    <xf numFmtId="166" fontId="5" fillId="0" borderId="1" xfId="1" applyNumberFormat="1" applyFont="1" applyFill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15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5" fontId="6" fillId="0" borderId="1" xfId="0" applyNumberFormat="1" applyFont="1" applyBorder="1" applyAlignment="1">
      <alignment horizontal="left"/>
    </xf>
    <xf numFmtId="164" fontId="6" fillId="0" borderId="1" xfId="1" applyFont="1" applyFill="1" applyBorder="1" applyAlignment="1"/>
    <xf numFmtId="166" fontId="6" fillId="0" borderId="1" xfId="1" applyNumberFormat="1" applyFont="1" applyFill="1" applyBorder="1" applyAlignment="1">
      <alignment horizontal="left"/>
    </xf>
    <xf numFmtId="164" fontId="6" fillId="0" borderId="1" xfId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4" fontId="5" fillId="3" borderId="1" xfId="1" applyFont="1" applyFill="1" applyBorder="1" applyAlignment="1">
      <alignment horizontal="left"/>
    </xf>
    <xf numFmtId="167" fontId="5" fillId="0" borderId="1" xfId="1" applyNumberFormat="1" applyFont="1" applyBorder="1" applyAlignment="1">
      <alignment horizontal="left"/>
    </xf>
    <xf numFmtId="164" fontId="5" fillId="0" borderId="1" xfId="1" applyFont="1" applyBorder="1" applyAlignment="1">
      <alignment horizontal="right"/>
    </xf>
    <xf numFmtId="164" fontId="5" fillId="0" borderId="1" xfId="1" applyFont="1" applyBorder="1" applyAlignment="1">
      <alignment horizontal="left" vertical="center"/>
    </xf>
    <xf numFmtId="0" fontId="0" fillId="0" borderId="0" xfId="0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5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E31E-7797-4062-AD04-0E311BD8F1DC}">
  <dimension ref="A1:K100"/>
  <sheetViews>
    <sheetView tabSelected="1" topLeftCell="A83" workbookViewId="0">
      <selection activeCell="H110" sqref="H110"/>
    </sheetView>
  </sheetViews>
  <sheetFormatPr defaultRowHeight="14.4" x14ac:dyDescent="0.3"/>
  <cols>
    <col min="1" max="1" width="16.109375" customWidth="1"/>
    <col min="2" max="2" width="21" customWidth="1"/>
    <col min="3" max="3" width="16.109375" style="32" customWidth="1"/>
    <col min="4" max="4" width="22.33203125" style="32" customWidth="1"/>
    <col min="5" max="5" width="16.109375" style="32" customWidth="1"/>
    <col min="6" max="6" width="19.88671875" customWidth="1"/>
    <col min="7" max="7" width="0" hidden="1" customWidth="1"/>
    <col min="8" max="8" width="13.6640625" bestFit="1" customWidth="1"/>
    <col min="9" max="9" width="12.6640625" bestFit="1" customWidth="1"/>
    <col min="10" max="10" width="17.109375" customWidth="1"/>
    <col min="11" max="11" width="80" customWidth="1"/>
  </cols>
  <sheetData>
    <row r="1" spans="1:11" s="28" customFormat="1" ht="52.8" customHeight="1" x14ac:dyDescent="0.3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28" customFormat="1" ht="52.8" customHeight="1" x14ac:dyDescent="0.3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28" customFormat="1" ht="28.2" customHeight="1" x14ac:dyDescent="0.3">
      <c r="A3" s="35" t="s">
        <v>0</v>
      </c>
      <c r="B3" s="37" t="s">
        <v>27</v>
      </c>
      <c r="C3" s="37" t="s">
        <v>1</v>
      </c>
      <c r="D3" s="39" t="s">
        <v>2</v>
      </c>
      <c r="E3" s="39" t="s">
        <v>3</v>
      </c>
      <c r="F3" s="41" t="s">
        <v>24</v>
      </c>
      <c r="G3" s="42"/>
      <c r="H3" s="43"/>
      <c r="I3" s="44" t="s">
        <v>5</v>
      </c>
      <c r="J3" s="46" t="s">
        <v>6</v>
      </c>
      <c r="K3" s="39" t="s">
        <v>7</v>
      </c>
    </row>
    <row r="4" spans="1:11" ht="29.4" customHeight="1" x14ac:dyDescent="0.3">
      <c r="A4" s="36"/>
      <c r="B4" s="38"/>
      <c r="C4" s="38"/>
      <c r="D4" s="40"/>
      <c r="E4" s="40"/>
      <c r="F4" s="1" t="s">
        <v>28</v>
      </c>
      <c r="G4" s="2"/>
      <c r="H4" s="1" t="s">
        <v>4</v>
      </c>
      <c r="I4" s="45"/>
      <c r="J4" s="47"/>
      <c r="K4" s="40"/>
    </row>
    <row r="5" spans="1:11" ht="15.6" x14ac:dyDescent="0.3">
      <c r="A5" s="3">
        <v>44201</v>
      </c>
      <c r="B5" s="3" t="s">
        <v>8</v>
      </c>
      <c r="C5" s="29" t="s">
        <v>9</v>
      </c>
      <c r="D5" s="29" t="s">
        <v>26</v>
      </c>
      <c r="E5" s="29" t="s">
        <v>10</v>
      </c>
      <c r="F5" s="4">
        <v>25567</v>
      </c>
      <c r="G5" s="5">
        <v>3.2150747E-2</v>
      </c>
      <c r="H5" s="6">
        <f t="shared" ref="H5:H20" si="0">+F5*G5</f>
        <v>821.99814854900001</v>
      </c>
      <c r="I5" s="6">
        <v>1829.7570000000001</v>
      </c>
      <c r="J5" s="6">
        <f t="shared" ref="J5:J26" si="1">+H5*I5</f>
        <v>1504056.8662945726</v>
      </c>
      <c r="K5" s="7" t="s">
        <v>11</v>
      </c>
    </row>
    <row r="6" spans="1:11" ht="15.6" x14ac:dyDescent="0.3">
      <c r="A6" s="8">
        <v>44229</v>
      </c>
      <c r="B6" s="3" t="s">
        <v>8</v>
      </c>
      <c r="C6" s="29" t="s">
        <v>9</v>
      </c>
      <c r="D6" s="29" t="s">
        <v>26</v>
      </c>
      <c r="E6" s="29" t="s">
        <v>10</v>
      </c>
      <c r="F6" s="9">
        <v>25815</v>
      </c>
      <c r="G6" s="5">
        <v>3.2150747E-2</v>
      </c>
      <c r="H6" s="6">
        <f t="shared" si="0"/>
        <v>829.97153380500004</v>
      </c>
      <c r="I6" s="6">
        <v>1736.2739999999999</v>
      </c>
      <c r="J6" s="6">
        <f t="shared" si="1"/>
        <v>1441057.9948857424</v>
      </c>
      <c r="K6" s="7" t="s">
        <v>12</v>
      </c>
    </row>
    <row r="7" spans="1:11" ht="15.6" x14ac:dyDescent="0.3">
      <c r="A7" s="8">
        <v>44256</v>
      </c>
      <c r="B7" s="3" t="s">
        <v>8</v>
      </c>
      <c r="C7" s="29" t="s">
        <v>9</v>
      </c>
      <c r="D7" s="29" t="s">
        <v>26</v>
      </c>
      <c r="E7" s="29" t="s">
        <v>10</v>
      </c>
      <c r="F7" s="10">
        <v>26127</v>
      </c>
      <c r="G7" s="11">
        <v>3.2150747E-2</v>
      </c>
      <c r="H7" s="6">
        <f t="shared" si="0"/>
        <v>840.00256686900002</v>
      </c>
      <c r="I7" s="12">
        <v>1642.133</v>
      </c>
      <c r="J7" s="12">
        <f t="shared" si="1"/>
        <v>1379395.9351402917</v>
      </c>
      <c r="K7" s="7" t="s">
        <v>12</v>
      </c>
    </row>
    <row r="8" spans="1:11" ht="15.6" x14ac:dyDescent="0.3">
      <c r="A8" s="8">
        <v>44270</v>
      </c>
      <c r="B8" s="3" t="s">
        <v>8</v>
      </c>
      <c r="C8" s="29" t="s">
        <v>9</v>
      </c>
      <c r="D8" s="29" t="s">
        <v>26</v>
      </c>
      <c r="E8" s="29" t="s">
        <v>10</v>
      </c>
      <c r="F8" s="9">
        <v>26126</v>
      </c>
      <c r="G8" s="5">
        <v>3.2150747E-2</v>
      </c>
      <c r="H8" s="6">
        <f t="shared" si="0"/>
        <v>839.97041612199996</v>
      </c>
      <c r="I8" s="6">
        <v>1624.2259999999999</v>
      </c>
      <c r="J8" s="6">
        <f t="shared" si="1"/>
        <v>1364301.7890961715</v>
      </c>
      <c r="K8" s="7" t="s">
        <v>12</v>
      </c>
    </row>
    <row r="9" spans="1:11" ht="15.6" x14ac:dyDescent="0.3">
      <c r="A9" s="8">
        <v>44295</v>
      </c>
      <c r="B9" s="3" t="s">
        <v>8</v>
      </c>
      <c r="C9" s="29" t="s">
        <v>9</v>
      </c>
      <c r="D9" s="29" t="s">
        <v>26</v>
      </c>
      <c r="E9" s="29" t="s">
        <v>10</v>
      </c>
      <c r="F9" s="9">
        <v>25971</v>
      </c>
      <c r="G9" s="5">
        <v>3.2150747E-2</v>
      </c>
      <c r="H9" s="6">
        <f t="shared" si="0"/>
        <v>834.98705033700003</v>
      </c>
      <c r="I9" s="6">
        <v>1643.0729999999999</v>
      </c>
      <c r="J9" s="6">
        <f t="shared" si="1"/>
        <v>1371944.6777583656</v>
      </c>
      <c r="K9" s="7" t="s">
        <v>12</v>
      </c>
    </row>
    <row r="10" spans="1:11" ht="15.6" x14ac:dyDescent="0.3">
      <c r="A10" s="13">
        <v>44327</v>
      </c>
      <c r="B10" s="3" t="s">
        <v>8</v>
      </c>
      <c r="C10" s="29" t="s">
        <v>9</v>
      </c>
      <c r="D10" s="29" t="s">
        <v>26</v>
      </c>
      <c r="E10" s="29" t="s">
        <v>10</v>
      </c>
      <c r="F10" s="9">
        <v>26188</v>
      </c>
      <c r="G10" s="5">
        <v>3.2150747E-2</v>
      </c>
      <c r="H10" s="6">
        <f t="shared" si="0"/>
        <v>841.96376243600002</v>
      </c>
      <c r="I10" s="6">
        <v>1837.15</v>
      </c>
      <c r="J10" s="6">
        <f t="shared" si="1"/>
        <v>1546813.7261592976</v>
      </c>
      <c r="K10" s="7" t="s">
        <v>12</v>
      </c>
    </row>
    <row r="11" spans="1:11" ht="15.6" x14ac:dyDescent="0.3">
      <c r="A11" s="13">
        <v>44349</v>
      </c>
      <c r="B11" s="3" t="s">
        <v>8</v>
      </c>
      <c r="C11" s="29" t="s">
        <v>9</v>
      </c>
      <c r="D11" s="29" t="s">
        <v>26</v>
      </c>
      <c r="E11" s="29" t="s">
        <v>10</v>
      </c>
      <c r="F11" s="9">
        <v>26251</v>
      </c>
      <c r="G11" s="5">
        <v>3.2150747E-2</v>
      </c>
      <c r="H11" s="6">
        <f t="shared" si="0"/>
        <v>843.98925949700003</v>
      </c>
      <c r="I11" s="6">
        <v>1788.585</v>
      </c>
      <c r="J11" s="6">
        <f t="shared" si="1"/>
        <v>1509546.5296974417</v>
      </c>
      <c r="K11" s="7" t="s">
        <v>12</v>
      </c>
    </row>
    <row r="12" spans="1:11" ht="15.6" x14ac:dyDescent="0.3">
      <c r="A12" s="13">
        <v>44372</v>
      </c>
      <c r="B12" s="3" t="s">
        <v>8</v>
      </c>
      <c r="C12" s="29" t="s">
        <v>9</v>
      </c>
      <c r="D12" s="29" t="s">
        <v>26</v>
      </c>
      <c r="E12" s="29" t="s">
        <v>10</v>
      </c>
      <c r="F12" s="9">
        <v>25690</v>
      </c>
      <c r="G12" s="5">
        <v>3.2150747E-2</v>
      </c>
      <c r="H12" s="6">
        <f t="shared" si="0"/>
        <v>825.95269042999996</v>
      </c>
      <c r="I12" s="6">
        <v>1679.451</v>
      </c>
      <c r="J12" s="6">
        <f t="shared" si="1"/>
        <v>1387147.071895354</v>
      </c>
      <c r="K12" s="7" t="s">
        <v>13</v>
      </c>
    </row>
    <row r="13" spans="1:11" ht="15.6" x14ac:dyDescent="0.3">
      <c r="A13" s="13">
        <v>44403</v>
      </c>
      <c r="B13" s="3" t="s">
        <v>8</v>
      </c>
      <c r="C13" s="29" t="s">
        <v>9</v>
      </c>
      <c r="D13" s="29" t="s">
        <v>26</v>
      </c>
      <c r="E13" s="29" t="s">
        <v>10</v>
      </c>
      <c r="F13" s="9">
        <v>26189</v>
      </c>
      <c r="G13" s="5">
        <v>3.2150747E-2</v>
      </c>
      <c r="H13" s="6">
        <f t="shared" si="0"/>
        <v>841.99591318299997</v>
      </c>
      <c r="I13" s="12">
        <f>1808.15*0.94</f>
        <v>1699.6610000000001</v>
      </c>
      <c r="J13" s="6">
        <f t="shared" si="1"/>
        <v>1431107.6157965309</v>
      </c>
      <c r="K13" s="7" t="s">
        <v>13</v>
      </c>
    </row>
    <row r="14" spans="1:11" ht="15.6" x14ac:dyDescent="0.3">
      <c r="A14" s="13">
        <v>44417</v>
      </c>
      <c r="B14" s="3" t="s">
        <v>8</v>
      </c>
      <c r="C14" s="29" t="s">
        <v>9</v>
      </c>
      <c r="D14" s="29" t="s">
        <v>26</v>
      </c>
      <c r="E14" s="29" t="s">
        <v>10</v>
      </c>
      <c r="F14" s="9">
        <v>25504</v>
      </c>
      <c r="G14" s="5">
        <v>3.2150747E-2</v>
      </c>
      <c r="H14" s="6">
        <f t="shared" si="0"/>
        <v>819.972651488</v>
      </c>
      <c r="I14" s="6">
        <f>1741.5*0.94</f>
        <v>1637.01</v>
      </c>
      <c r="J14" s="6">
        <f t="shared" si="1"/>
        <v>1342303.4302123708</v>
      </c>
      <c r="K14" s="7" t="s">
        <v>13</v>
      </c>
    </row>
    <row r="15" spans="1:11" ht="15.6" x14ac:dyDescent="0.3">
      <c r="A15" s="13">
        <v>44438</v>
      </c>
      <c r="B15" s="3" t="s">
        <v>8</v>
      </c>
      <c r="C15" s="29" t="s">
        <v>9</v>
      </c>
      <c r="D15" s="29" t="s">
        <v>26</v>
      </c>
      <c r="E15" s="29" t="s">
        <v>10</v>
      </c>
      <c r="F15" s="9">
        <v>25596</v>
      </c>
      <c r="G15" s="5">
        <v>3.2150747E-2</v>
      </c>
      <c r="H15" s="6">
        <f t="shared" si="0"/>
        <v>822.93052021200003</v>
      </c>
      <c r="I15" s="6">
        <f>1798.5*0.94</f>
        <v>1690.59</v>
      </c>
      <c r="J15" s="6">
        <f t="shared" si="1"/>
        <v>1391238.108165205</v>
      </c>
      <c r="K15" s="7" t="s">
        <v>13</v>
      </c>
    </row>
    <row r="16" spans="1:11" ht="15.6" x14ac:dyDescent="0.3">
      <c r="A16" s="13">
        <v>44466</v>
      </c>
      <c r="B16" s="3" t="s">
        <v>8</v>
      </c>
      <c r="C16" s="29" t="s">
        <v>9</v>
      </c>
      <c r="D16" s="29" t="s">
        <v>26</v>
      </c>
      <c r="E16" s="29" t="s">
        <v>10</v>
      </c>
      <c r="F16" s="10">
        <v>25940</v>
      </c>
      <c r="G16" s="11">
        <v>3.2150747E-2</v>
      </c>
      <c r="H16" s="12">
        <f t="shared" si="0"/>
        <v>833.99037718</v>
      </c>
      <c r="I16" s="12">
        <f>1755.3*0.94</f>
        <v>1649.982</v>
      </c>
      <c r="J16" s="12">
        <f t="shared" si="1"/>
        <v>1376069.1105202108</v>
      </c>
      <c r="K16" s="7" t="s">
        <v>13</v>
      </c>
    </row>
    <row r="17" spans="1:11" ht="15.6" x14ac:dyDescent="0.3">
      <c r="A17" s="13">
        <v>44480</v>
      </c>
      <c r="B17" s="3" t="s">
        <v>8</v>
      </c>
      <c r="C17" s="29" t="s">
        <v>9</v>
      </c>
      <c r="D17" s="29" t="s">
        <v>26</v>
      </c>
      <c r="E17" s="29" t="s">
        <v>10</v>
      </c>
      <c r="F17" s="9">
        <v>26220</v>
      </c>
      <c r="G17" s="5">
        <v>3.2150747E-2</v>
      </c>
      <c r="H17" s="6">
        <f t="shared" si="0"/>
        <v>842.99258634</v>
      </c>
      <c r="I17" s="12">
        <f>1757.65*0.94</f>
        <v>1652.191</v>
      </c>
      <c r="J17" s="6">
        <f t="shared" si="1"/>
        <v>1392784.764217671</v>
      </c>
      <c r="K17" s="7" t="s">
        <v>13</v>
      </c>
    </row>
    <row r="18" spans="1:11" ht="15.6" x14ac:dyDescent="0.3">
      <c r="A18" s="13">
        <v>44501</v>
      </c>
      <c r="B18" s="3" t="s">
        <v>8</v>
      </c>
      <c r="C18" s="29" t="s">
        <v>9</v>
      </c>
      <c r="D18" s="29" t="s">
        <v>26</v>
      </c>
      <c r="E18" s="29" t="s">
        <v>10</v>
      </c>
      <c r="F18" s="9">
        <v>26500</v>
      </c>
      <c r="G18" s="5">
        <v>3.2150747E-2</v>
      </c>
      <c r="H18" s="6">
        <f t="shared" si="0"/>
        <v>851.99479550000001</v>
      </c>
      <c r="I18" s="12">
        <f>1793.8*0.94</f>
        <v>1686.1719999999998</v>
      </c>
      <c r="J18" s="12">
        <f t="shared" si="1"/>
        <v>1436609.7683178259</v>
      </c>
      <c r="K18" s="7" t="s">
        <v>13</v>
      </c>
    </row>
    <row r="19" spans="1:11" ht="15.6" x14ac:dyDescent="0.3">
      <c r="A19" s="13">
        <v>44522</v>
      </c>
      <c r="B19" s="3" t="s">
        <v>8</v>
      </c>
      <c r="C19" s="29" t="s">
        <v>9</v>
      </c>
      <c r="D19" s="29" t="s">
        <v>26</v>
      </c>
      <c r="E19" s="29" t="s">
        <v>10</v>
      </c>
      <c r="F19" s="9">
        <v>25504</v>
      </c>
      <c r="G19" s="5">
        <v>3.2150747E-2</v>
      </c>
      <c r="H19" s="6">
        <f t="shared" si="0"/>
        <v>819.972651488</v>
      </c>
      <c r="I19" s="12">
        <f>1841.1*0.94</f>
        <v>1730.6339999999998</v>
      </c>
      <c r="J19" s="12">
        <f t="shared" si="1"/>
        <v>1419072.5497352832</v>
      </c>
      <c r="K19" s="7" t="s">
        <v>13</v>
      </c>
    </row>
    <row r="20" spans="1:11" ht="15.6" x14ac:dyDescent="0.3">
      <c r="A20" s="13">
        <v>44543</v>
      </c>
      <c r="B20" s="3" t="s">
        <v>8</v>
      </c>
      <c r="C20" s="29" t="s">
        <v>9</v>
      </c>
      <c r="D20" s="29" t="s">
        <v>26</v>
      </c>
      <c r="E20" s="29" t="s">
        <v>10</v>
      </c>
      <c r="F20" s="9">
        <v>25567</v>
      </c>
      <c r="G20" s="5">
        <v>3.2150747E-2</v>
      </c>
      <c r="H20" s="6">
        <f t="shared" si="0"/>
        <v>821.99814854900001</v>
      </c>
      <c r="I20" s="6">
        <f>1784.45*0.94</f>
        <v>1677.383</v>
      </c>
      <c r="J20" s="6">
        <f t="shared" si="1"/>
        <v>1378805.7204075672</v>
      </c>
      <c r="K20" s="7" t="s">
        <v>13</v>
      </c>
    </row>
    <row r="21" spans="1:11" ht="15.6" x14ac:dyDescent="0.3">
      <c r="A21" s="8">
        <v>44201</v>
      </c>
      <c r="B21" s="7" t="s">
        <v>25</v>
      </c>
      <c r="C21" s="30" t="s">
        <v>9</v>
      </c>
      <c r="D21" s="29" t="s">
        <v>26</v>
      </c>
      <c r="E21" s="30" t="s">
        <v>15</v>
      </c>
      <c r="F21" s="4">
        <v>124414</v>
      </c>
      <c r="G21" s="5">
        <v>3.2150747E-2</v>
      </c>
      <c r="H21" s="6">
        <f t="shared" ref="H21:H41" si="2">F21*G21</f>
        <v>4000.0030372579999</v>
      </c>
      <c r="I21" s="6">
        <v>1829.7570000000001</v>
      </c>
      <c r="J21" s="14">
        <f t="shared" si="1"/>
        <v>7319033.5574440863</v>
      </c>
      <c r="K21" s="15" t="s">
        <v>16</v>
      </c>
    </row>
    <row r="22" spans="1:11" ht="15.6" x14ac:dyDescent="0.3">
      <c r="A22" s="8">
        <v>44201</v>
      </c>
      <c r="B22" s="7" t="s">
        <v>25</v>
      </c>
      <c r="C22" s="31" t="s">
        <v>9</v>
      </c>
      <c r="D22" s="29" t="s">
        <v>26</v>
      </c>
      <c r="E22" s="31" t="s">
        <v>15</v>
      </c>
      <c r="F22" s="9">
        <v>62207</v>
      </c>
      <c r="G22" s="5">
        <v>3.2150747E-2</v>
      </c>
      <c r="H22" s="6">
        <f t="shared" si="2"/>
        <v>2000.001518629</v>
      </c>
      <c r="I22" s="6">
        <v>1829.7570000000001</v>
      </c>
      <c r="J22" s="14">
        <f t="shared" si="1"/>
        <v>3659516.7787220431</v>
      </c>
      <c r="K22" s="15" t="s">
        <v>16</v>
      </c>
    </row>
    <row r="23" spans="1:11" ht="15.6" x14ac:dyDescent="0.3">
      <c r="A23" s="8">
        <v>44208</v>
      </c>
      <c r="B23" s="15" t="s">
        <v>14</v>
      </c>
      <c r="C23" s="31" t="s">
        <v>9</v>
      </c>
      <c r="D23" s="29" t="s">
        <v>26</v>
      </c>
      <c r="E23" s="31" t="s">
        <v>15</v>
      </c>
      <c r="F23" s="9">
        <v>62207</v>
      </c>
      <c r="G23" s="5">
        <v>3.2150747E-2</v>
      </c>
      <c r="H23" s="6">
        <f t="shared" si="2"/>
        <v>2000.001518629</v>
      </c>
      <c r="I23" s="6">
        <v>1750.14</v>
      </c>
      <c r="J23" s="14">
        <f t="shared" si="1"/>
        <v>3500282.6578133581</v>
      </c>
      <c r="K23" s="15" t="s">
        <v>16</v>
      </c>
    </row>
    <row r="24" spans="1:11" ht="15.6" x14ac:dyDescent="0.3">
      <c r="A24" s="8">
        <v>44208</v>
      </c>
      <c r="B24" s="15" t="s">
        <v>14</v>
      </c>
      <c r="C24" s="31" t="s">
        <v>9</v>
      </c>
      <c r="D24" s="29" t="s">
        <v>26</v>
      </c>
      <c r="E24" s="31" t="s">
        <v>15</v>
      </c>
      <c r="F24" s="9">
        <v>31104</v>
      </c>
      <c r="G24" s="5">
        <v>3.2150747E-2</v>
      </c>
      <c r="H24" s="6">
        <f t="shared" si="2"/>
        <v>1000.016834688</v>
      </c>
      <c r="I24" s="6">
        <v>1750.14</v>
      </c>
      <c r="J24" s="14">
        <f t="shared" si="1"/>
        <v>1750169.4630608566</v>
      </c>
      <c r="K24" s="15" t="s">
        <v>17</v>
      </c>
    </row>
    <row r="25" spans="1:11" ht="15.6" x14ac:dyDescent="0.3">
      <c r="A25" s="8">
        <v>44215</v>
      </c>
      <c r="B25" s="15" t="s">
        <v>14</v>
      </c>
      <c r="C25" s="31" t="s">
        <v>9</v>
      </c>
      <c r="D25" s="29" t="s">
        <v>26</v>
      </c>
      <c r="E25" s="31" t="s">
        <v>15</v>
      </c>
      <c r="F25" s="10">
        <v>62207</v>
      </c>
      <c r="G25" s="11">
        <v>3.2150747E-2</v>
      </c>
      <c r="H25" s="12">
        <f t="shared" si="2"/>
        <v>2000.001518629</v>
      </c>
      <c r="I25" s="6">
        <v>1731.1980000000001</v>
      </c>
      <c r="J25" s="14">
        <f t="shared" si="1"/>
        <v>3462398.6290474879</v>
      </c>
      <c r="K25" s="15" t="s">
        <v>16</v>
      </c>
    </row>
    <row r="26" spans="1:11" ht="15.6" x14ac:dyDescent="0.3">
      <c r="A26" s="8">
        <v>44222</v>
      </c>
      <c r="B26" s="15" t="s">
        <v>14</v>
      </c>
      <c r="C26" s="31" t="s">
        <v>9</v>
      </c>
      <c r="D26" s="29" t="s">
        <v>26</v>
      </c>
      <c r="E26" s="31" t="s">
        <v>15</v>
      </c>
      <c r="F26" s="10">
        <v>124414</v>
      </c>
      <c r="G26" s="11">
        <v>3.2150747E-2</v>
      </c>
      <c r="H26" s="12">
        <f t="shared" si="2"/>
        <v>4000.0030372579999</v>
      </c>
      <c r="I26" s="6">
        <v>1745.204</v>
      </c>
      <c r="J26" s="14">
        <f t="shared" si="1"/>
        <v>6980821.3006348107</v>
      </c>
      <c r="K26" s="15" t="s">
        <v>16</v>
      </c>
    </row>
    <row r="27" spans="1:11" ht="15.6" x14ac:dyDescent="0.3">
      <c r="A27" s="8">
        <v>44229</v>
      </c>
      <c r="B27" s="15" t="s">
        <v>14</v>
      </c>
      <c r="C27" s="31" t="s">
        <v>9</v>
      </c>
      <c r="D27" s="29" t="s">
        <v>26</v>
      </c>
      <c r="E27" s="31" t="s">
        <v>15</v>
      </c>
      <c r="F27" s="10">
        <v>62207</v>
      </c>
      <c r="G27" s="11">
        <v>3.2150747E-2</v>
      </c>
      <c r="H27" s="12">
        <f t="shared" si="2"/>
        <v>2000.001518629</v>
      </c>
      <c r="I27" s="6">
        <v>1736.2739999999999</v>
      </c>
      <c r="J27" s="14">
        <f>H27*I27</f>
        <v>3472550.6367560481</v>
      </c>
      <c r="K27" s="15" t="s">
        <v>16</v>
      </c>
    </row>
    <row r="28" spans="1:11" ht="15.6" x14ac:dyDescent="0.3">
      <c r="A28" s="8">
        <v>44229</v>
      </c>
      <c r="B28" s="15" t="s">
        <v>14</v>
      </c>
      <c r="C28" s="31" t="s">
        <v>9</v>
      </c>
      <c r="D28" s="29" t="s">
        <v>26</v>
      </c>
      <c r="E28" s="31" t="s">
        <v>15</v>
      </c>
      <c r="F28" s="10">
        <v>31104</v>
      </c>
      <c r="G28" s="11">
        <v>3.2150747E-2</v>
      </c>
      <c r="H28" s="12">
        <f t="shared" si="2"/>
        <v>1000.016834688</v>
      </c>
      <c r="I28" s="6">
        <v>1736.2739999999999</v>
      </c>
      <c r="J28" s="14">
        <f>H28*I28</f>
        <v>1736303.2296310724</v>
      </c>
      <c r="K28" s="15" t="s">
        <v>17</v>
      </c>
    </row>
    <row r="29" spans="1:11" ht="15.6" x14ac:dyDescent="0.3">
      <c r="A29" s="8">
        <v>44243</v>
      </c>
      <c r="B29" s="15" t="s">
        <v>14</v>
      </c>
      <c r="C29" s="31" t="s">
        <v>9</v>
      </c>
      <c r="D29" s="29" t="s">
        <v>26</v>
      </c>
      <c r="E29" s="31" t="s">
        <v>15</v>
      </c>
      <c r="F29" s="9">
        <v>124414</v>
      </c>
      <c r="G29" s="5">
        <v>3.2150747E-2</v>
      </c>
      <c r="H29" s="6">
        <f t="shared" si="2"/>
        <v>4000.0030372579999</v>
      </c>
      <c r="I29" s="6">
        <v>1714.0429999999999</v>
      </c>
      <c r="J29" s="14">
        <f>H29*I29</f>
        <v>6856177.2059908137</v>
      </c>
      <c r="K29" s="16" t="s">
        <v>16</v>
      </c>
    </row>
    <row r="30" spans="1:11" ht="15.6" x14ac:dyDescent="0.3">
      <c r="A30" s="8">
        <v>44243</v>
      </c>
      <c r="B30" s="15" t="s">
        <v>14</v>
      </c>
      <c r="C30" s="31" t="s">
        <v>9</v>
      </c>
      <c r="D30" s="29" t="s">
        <v>26</v>
      </c>
      <c r="E30" s="31" t="s">
        <v>15</v>
      </c>
      <c r="F30" s="9">
        <v>62207</v>
      </c>
      <c r="G30" s="5">
        <v>3.2150747E-2</v>
      </c>
      <c r="H30" s="6">
        <f t="shared" si="2"/>
        <v>2000.001518629</v>
      </c>
      <c r="I30" s="6">
        <v>1714.0429999999999</v>
      </c>
      <c r="J30" s="14">
        <f>H30*I30</f>
        <v>3428088.6029954068</v>
      </c>
      <c r="K30" s="16" t="s">
        <v>16</v>
      </c>
    </row>
    <row r="31" spans="1:11" ht="15.6" x14ac:dyDescent="0.3">
      <c r="A31" s="8">
        <v>44249</v>
      </c>
      <c r="B31" s="15" t="s">
        <v>14</v>
      </c>
      <c r="C31" s="31" t="s">
        <v>9</v>
      </c>
      <c r="D31" s="29" t="s">
        <v>26</v>
      </c>
      <c r="E31" s="31" t="s">
        <v>15</v>
      </c>
      <c r="F31" s="9">
        <v>124414</v>
      </c>
      <c r="G31" s="5">
        <v>3.2150747E-2</v>
      </c>
      <c r="H31" s="6">
        <f t="shared" si="2"/>
        <v>4000.0030372579999</v>
      </c>
      <c r="I31" s="6">
        <v>1699.0029999999999</v>
      </c>
      <c r="J31" s="14">
        <f>H31*I31</f>
        <v>6796017.1603104537</v>
      </c>
      <c r="K31" s="15" t="s">
        <v>16</v>
      </c>
    </row>
    <row r="32" spans="1:11" ht="15.6" x14ac:dyDescent="0.3">
      <c r="A32" s="8">
        <v>44257</v>
      </c>
      <c r="B32" s="15" t="s">
        <v>14</v>
      </c>
      <c r="C32" s="31" t="s">
        <v>9</v>
      </c>
      <c r="D32" s="29" t="s">
        <v>26</v>
      </c>
      <c r="E32" s="31" t="s">
        <v>15</v>
      </c>
      <c r="F32" s="10">
        <v>124414</v>
      </c>
      <c r="G32" s="5">
        <v>3.2150747E-2</v>
      </c>
      <c r="H32" s="12">
        <f t="shared" si="2"/>
        <v>4000.0030372579999</v>
      </c>
      <c r="I32" s="6">
        <v>1624.79</v>
      </c>
      <c r="J32" s="14">
        <f t="shared" ref="J32:J92" si="3">+H32*I32</f>
        <v>6499164.9349064259</v>
      </c>
      <c r="K32" s="15" t="s">
        <v>16</v>
      </c>
    </row>
    <row r="33" spans="1:11" ht="15.6" x14ac:dyDescent="0.3">
      <c r="A33" s="8">
        <v>44264</v>
      </c>
      <c r="B33" s="15" t="s">
        <v>14</v>
      </c>
      <c r="C33" s="31" t="s">
        <v>9</v>
      </c>
      <c r="D33" s="29" t="s">
        <v>26</v>
      </c>
      <c r="E33" s="31" t="s">
        <v>15</v>
      </c>
      <c r="F33" s="10">
        <v>124414</v>
      </c>
      <c r="G33" s="11">
        <v>3.2150747E-2</v>
      </c>
      <c r="H33" s="12">
        <f t="shared" si="2"/>
        <v>4000.0030372579999</v>
      </c>
      <c r="I33" s="12">
        <v>1613.886</v>
      </c>
      <c r="J33" s="14">
        <f t="shared" si="3"/>
        <v>6455548.9017881639</v>
      </c>
      <c r="K33" s="16" t="s">
        <v>16</v>
      </c>
    </row>
    <row r="34" spans="1:11" ht="15.6" x14ac:dyDescent="0.3">
      <c r="A34" s="8">
        <v>44264</v>
      </c>
      <c r="B34" s="15" t="s">
        <v>14</v>
      </c>
      <c r="C34" s="31" t="s">
        <v>9</v>
      </c>
      <c r="D34" s="29" t="s">
        <v>26</v>
      </c>
      <c r="E34" s="31" t="s">
        <v>15</v>
      </c>
      <c r="F34" s="10">
        <v>62207</v>
      </c>
      <c r="G34" s="11">
        <v>3.2150747E-2</v>
      </c>
      <c r="H34" s="12">
        <f t="shared" si="2"/>
        <v>2000.001518629</v>
      </c>
      <c r="I34" s="12">
        <v>1613.886</v>
      </c>
      <c r="J34" s="14">
        <f t="shared" si="3"/>
        <v>3227774.450894082</v>
      </c>
      <c r="K34" s="16" t="s">
        <v>16</v>
      </c>
    </row>
    <row r="35" spans="1:11" ht="15.6" x14ac:dyDescent="0.3">
      <c r="A35" s="8">
        <v>44271</v>
      </c>
      <c r="B35" s="15" t="s">
        <v>14</v>
      </c>
      <c r="C35" s="31" t="s">
        <v>9</v>
      </c>
      <c r="D35" s="29" t="s">
        <v>26</v>
      </c>
      <c r="E35" s="31" t="s">
        <v>15</v>
      </c>
      <c r="F35" s="10">
        <v>124414</v>
      </c>
      <c r="G35" s="11">
        <v>3.2150747E-2</v>
      </c>
      <c r="H35" s="12">
        <f t="shared" si="2"/>
        <v>4000.0030372579999</v>
      </c>
      <c r="I35" s="12">
        <v>1630.8999999999999</v>
      </c>
      <c r="J35" s="14">
        <f t="shared" si="3"/>
        <v>6523604.9534640713</v>
      </c>
      <c r="K35" s="15" t="s">
        <v>16</v>
      </c>
    </row>
    <row r="36" spans="1:11" ht="15.6" x14ac:dyDescent="0.3">
      <c r="A36" s="8">
        <v>44271</v>
      </c>
      <c r="B36" s="15" t="s">
        <v>14</v>
      </c>
      <c r="C36" s="31" t="s">
        <v>9</v>
      </c>
      <c r="D36" s="29" t="s">
        <v>26</v>
      </c>
      <c r="E36" s="31" t="s">
        <v>15</v>
      </c>
      <c r="F36" s="10">
        <v>31104</v>
      </c>
      <c r="G36" s="11">
        <v>3.2150747E-2</v>
      </c>
      <c r="H36" s="12">
        <f t="shared" si="2"/>
        <v>1000.016834688</v>
      </c>
      <c r="I36" s="12">
        <v>1630.8999999999999</v>
      </c>
      <c r="J36" s="14">
        <f t="shared" si="3"/>
        <v>1630927.4556926591</v>
      </c>
      <c r="K36" s="15" t="s">
        <v>17</v>
      </c>
    </row>
    <row r="37" spans="1:11" ht="15.6" x14ac:dyDescent="0.3">
      <c r="A37" s="8">
        <v>44278</v>
      </c>
      <c r="B37" s="15" t="s">
        <v>14</v>
      </c>
      <c r="C37" s="31" t="s">
        <v>9</v>
      </c>
      <c r="D37" s="29" t="s">
        <v>26</v>
      </c>
      <c r="E37" s="31" t="s">
        <v>15</v>
      </c>
      <c r="F37" s="10">
        <v>124414</v>
      </c>
      <c r="G37" s="11">
        <v>3.2150747E-2</v>
      </c>
      <c r="H37" s="12">
        <f t="shared" si="2"/>
        <v>4000.0030372579999</v>
      </c>
      <c r="I37" s="12">
        <v>1634.9</v>
      </c>
      <c r="J37" s="14">
        <f t="shared" si="3"/>
        <v>6539604.9656131044</v>
      </c>
      <c r="K37" s="15" t="s">
        <v>16</v>
      </c>
    </row>
    <row r="38" spans="1:11" ht="15.6" x14ac:dyDescent="0.3">
      <c r="A38" s="8">
        <v>44285</v>
      </c>
      <c r="B38" s="15" t="s">
        <v>14</v>
      </c>
      <c r="C38" s="31" t="s">
        <v>9</v>
      </c>
      <c r="D38" s="29" t="s">
        <v>26</v>
      </c>
      <c r="E38" s="31" t="s">
        <v>15</v>
      </c>
      <c r="F38" s="10">
        <v>124414</v>
      </c>
      <c r="G38" s="11">
        <v>3.2150747E-2</v>
      </c>
      <c r="H38" s="12">
        <f t="shared" si="2"/>
        <v>4000.0030372579999</v>
      </c>
      <c r="I38" s="12">
        <v>1594.9</v>
      </c>
      <c r="J38" s="14">
        <f t="shared" si="3"/>
        <v>6379604.8441227842</v>
      </c>
      <c r="K38" s="15" t="s">
        <v>16</v>
      </c>
    </row>
    <row r="39" spans="1:11" ht="15.6" x14ac:dyDescent="0.3">
      <c r="A39" s="17">
        <v>44292</v>
      </c>
      <c r="B39" s="15" t="s">
        <v>14</v>
      </c>
      <c r="C39" s="31" t="s">
        <v>9</v>
      </c>
      <c r="D39" s="29" t="s">
        <v>26</v>
      </c>
      <c r="E39" s="31" t="s">
        <v>15</v>
      </c>
      <c r="F39" s="10">
        <v>124414</v>
      </c>
      <c r="G39" s="11">
        <v>3.2150747E-2</v>
      </c>
      <c r="H39" s="12">
        <f t="shared" si="2"/>
        <v>4000.0030372579999</v>
      </c>
      <c r="I39" s="12">
        <v>1639.71</v>
      </c>
      <c r="J39" s="14">
        <f t="shared" si="3"/>
        <v>6558844.9802223155</v>
      </c>
      <c r="K39" s="15" t="s">
        <v>16</v>
      </c>
    </row>
    <row r="40" spans="1:11" ht="15.6" x14ac:dyDescent="0.3">
      <c r="A40" s="17">
        <v>44299</v>
      </c>
      <c r="B40" s="15" t="s">
        <v>14</v>
      </c>
      <c r="C40" s="31" t="s">
        <v>9</v>
      </c>
      <c r="D40" s="29" t="s">
        <v>26</v>
      </c>
      <c r="E40" s="31" t="s">
        <v>15</v>
      </c>
      <c r="F40" s="18">
        <v>31104</v>
      </c>
      <c r="G40" s="19">
        <v>3.2150747E-2</v>
      </c>
      <c r="H40" s="20">
        <f t="shared" si="2"/>
        <v>1000.016834688</v>
      </c>
      <c r="I40" s="20">
        <v>1643.0729999999999</v>
      </c>
      <c r="J40" s="21">
        <f t="shared" si="3"/>
        <v>1643100.6606213162</v>
      </c>
      <c r="K40" s="22" t="s">
        <v>17</v>
      </c>
    </row>
    <row r="41" spans="1:11" ht="15.6" x14ac:dyDescent="0.3">
      <c r="A41" s="17">
        <v>44299</v>
      </c>
      <c r="B41" s="15" t="s">
        <v>14</v>
      </c>
      <c r="C41" s="31" t="s">
        <v>9</v>
      </c>
      <c r="D41" s="29" t="s">
        <v>26</v>
      </c>
      <c r="E41" s="31" t="s">
        <v>15</v>
      </c>
      <c r="F41" s="18">
        <v>62207</v>
      </c>
      <c r="G41" s="19">
        <v>3.2150747E-2</v>
      </c>
      <c r="H41" s="20">
        <f t="shared" si="2"/>
        <v>2000.001518629</v>
      </c>
      <c r="I41" s="20">
        <v>1643.0729999999999</v>
      </c>
      <c r="J41" s="21">
        <f t="shared" si="3"/>
        <v>3286148.4952183068</v>
      </c>
      <c r="K41" s="22" t="s">
        <v>16</v>
      </c>
    </row>
    <row r="42" spans="1:11" ht="15.6" x14ac:dyDescent="0.3">
      <c r="A42" s="17">
        <v>44299</v>
      </c>
      <c r="B42" s="15" t="s">
        <v>14</v>
      </c>
      <c r="C42" s="31" t="s">
        <v>9</v>
      </c>
      <c r="D42" s="29" t="s">
        <v>26</v>
      </c>
      <c r="E42" s="31" t="s">
        <v>15</v>
      </c>
      <c r="F42" s="18">
        <v>64903</v>
      </c>
      <c r="G42" s="19">
        <v>3.2150747E-2</v>
      </c>
      <c r="H42" s="20">
        <f>F42*G42-100</f>
        <v>1986.6799325410002</v>
      </c>
      <c r="I42" s="20">
        <v>1643.0729999999999</v>
      </c>
      <c r="J42" s="21">
        <f t="shared" si="3"/>
        <v>3264260.1567999385</v>
      </c>
      <c r="K42" s="22" t="s">
        <v>18</v>
      </c>
    </row>
    <row r="43" spans="1:11" ht="15.6" x14ac:dyDescent="0.3">
      <c r="A43" s="17">
        <v>44301</v>
      </c>
      <c r="B43" s="15" t="s">
        <v>14</v>
      </c>
      <c r="C43" s="31" t="s">
        <v>9</v>
      </c>
      <c r="D43" s="29" t="s">
        <v>26</v>
      </c>
      <c r="E43" s="31" t="s">
        <v>15</v>
      </c>
      <c r="F43" s="18">
        <v>62207</v>
      </c>
      <c r="G43" s="19">
        <v>3.2150747E-2</v>
      </c>
      <c r="H43" s="20">
        <f>F43*G43</f>
        <v>2000.001518629</v>
      </c>
      <c r="I43" s="20">
        <v>1651.768</v>
      </c>
      <c r="J43" s="21">
        <f t="shared" si="3"/>
        <v>3303538.5084227859</v>
      </c>
      <c r="K43" s="22" t="s">
        <v>16</v>
      </c>
    </row>
    <row r="44" spans="1:11" ht="15.6" x14ac:dyDescent="0.3">
      <c r="A44" s="17">
        <v>44306</v>
      </c>
      <c r="B44" s="15" t="s">
        <v>14</v>
      </c>
      <c r="C44" s="31" t="s">
        <v>9</v>
      </c>
      <c r="D44" s="29" t="s">
        <v>26</v>
      </c>
      <c r="E44" s="31" t="s">
        <v>15</v>
      </c>
      <c r="F44" s="18">
        <v>124414</v>
      </c>
      <c r="G44" s="19">
        <v>3.2150747E-2</v>
      </c>
      <c r="H44" s="20">
        <f>F44*G44</f>
        <v>4000.0030372579999</v>
      </c>
      <c r="I44" s="20">
        <v>1671.1789999999999</v>
      </c>
      <c r="J44" s="21">
        <f t="shared" si="3"/>
        <v>6684721.075801787</v>
      </c>
      <c r="K44" s="22" t="s">
        <v>16</v>
      </c>
    </row>
    <row r="45" spans="1:11" ht="15.6" x14ac:dyDescent="0.3">
      <c r="A45" s="17">
        <v>44313</v>
      </c>
      <c r="B45" s="15" t="s">
        <v>14</v>
      </c>
      <c r="C45" s="31" t="s">
        <v>9</v>
      </c>
      <c r="D45" s="29" t="s">
        <v>26</v>
      </c>
      <c r="E45" s="31" t="s">
        <v>15</v>
      </c>
      <c r="F45" s="18">
        <v>64486</v>
      </c>
      <c r="G45" s="19">
        <v>3.2150747E-2</v>
      </c>
      <c r="H45" s="20">
        <f>F45*G45-73.95</f>
        <v>1999.323071042</v>
      </c>
      <c r="I45" s="20">
        <v>1690.308</v>
      </c>
      <c r="J45" s="21">
        <f t="shared" si="3"/>
        <v>3379471.7815668611</v>
      </c>
      <c r="K45" s="22" t="s">
        <v>18</v>
      </c>
    </row>
    <row r="46" spans="1:11" ht="15.6" x14ac:dyDescent="0.3">
      <c r="A46" s="17">
        <v>44313</v>
      </c>
      <c r="B46" s="15" t="s">
        <v>14</v>
      </c>
      <c r="C46" s="31" t="s">
        <v>9</v>
      </c>
      <c r="D46" s="29" t="s">
        <v>26</v>
      </c>
      <c r="E46" s="31" t="s">
        <v>15</v>
      </c>
      <c r="F46" s="18">
        <v>62207</v>
      </c>
      <c r="G46" s="19">
        <v>3.2150747E-2</v>
      </c>
      <c r="H46" s="20">
        <f t="shared" ref="H46:H52" si="4">F46*G46</f>
        <v>2000.001518629</v>
      </c>
      <c r="I46" s="20">
        <v>1690.308</v>
      </c>
      <c r="J46" s="21">
        <f t="shared" si="3"/>
        <v>3380618.5669507477</v>
      </c>
      <c r="K46" s="22" t="s">
        <v>16</v>
      </c>
    </row>
    <row r="47" spans="1:11" ht="15.6" x14ac:dyDescent="0.3">
      <c r="A47" s="17">
        <v>44316</v>
      </c>
      <c r="B47" s="15" t="s">
        <v>14</v>
      </c>
      <c r="C47" s="31" t="s">
        <v>9</v>
      </c>
      <c r="D47" s="29" t="s">
        <v>26</v>
      </c>
      <c r="E47" s="31" t="s">
        <v>15</v>
      </c>
      <c r="F47" s="18">
        <v>62207</v>
      </c>
      <c r="G47" s="19">
        <v>3.2150747E-2</v>
      </c>
      <c r="H47" s="20">
        <f t="shared" si="4"/>
        <v>2000.001518629</v>
      </c>
      <c r="I47" s="20">
        <v>1662.672</v>
      </c>
      <c r="J47" s="21">
        <f t="shared" si="3"/>
        <v>3325346.5249819169</v>
      </c>
      <c r="K47" s="22" t="s">
        <v>16</v>
      </c>
    </row>
    <row r="48" spans="1:11" ht="15.6" x14ac:dyDescent="0.3">
      <c r="A48" s="17">
        <v>44320</v>
      </c>
      <c r="B48" s="15" t="s">
        <v>14</v>
      </c>
      <c r="C48" s="31" t="s">
        <v>9</v>
      </c>
      <c r="D48" s="29" t="s">
        <v>26</v>
      </c>
      <c r="E48" s="31" t="s">
        <v>15</v>
      </c>
      <c r="F48" s="18">
        <v>93312</v>
      </c>
      <c r="G48" s="19">
        <v>3.2150747E-2</v>
      </c>
      <c r="H48" s="20">
        <f t="shared" si="4"/>
        <v>3000.0505040640001</v>
      </c>
      <c r="I48" s="20">
        <v>1689.89</v>
      </c>
      <c r="J48" s="21">
        <f t="shared" si="3"/>
        <v>5069755.3463127138</v>
      </c>
      <c r="K48" s="22" t="s">
        <v>16</v>
      </c>
    </row>
    <row r="49" spans="1:11" ht="15.6" x14ac:dyDescent="0.3">
      <c r="A49" s="17">
        <v>44327</v>
      </c>
      <c r="B49" s="15" t="s">
        <v>14</v>
      </c>
      <c r="C49" s="31" t="s">
        <v>9</v>
      </c>
      <c r="D49" s="29" t="s">
        <v>26</v>
      </c>
      <c r="E49" s="31" t="s">
        <v>15</v>
      </c>
      <c r="F49" s="18">
        <v>124415</v>
      </c>
      <c r="G49" s="19">
        <v>3.2150747E-2</v>
      </c>
      <c r="H49" s="20">
        <f t="shared" si="4"/>
        <v>4000.0351880050002</v>
      </c>
      <c r="I49" s="20">
        <v>1726.92</v>
      </c>
      <c r="J49" s="21">
        <f t="shared" si="3"/>
        <v>6907740.7668695953</v>
      </c>
      <c r="K49" s="23" t="s">
        <v>16</v>
      </c>
    </row>
    <row r="50" spans="1:11" ht="15.6" x14ac:dyDescent="0.3">
      <c r="A50" s="17">
        <v>44327</v>
      </c>
      <c r="B50" s="15" t="s">
        <v>14</v>
      </c>
      <c r="C50" s="31" t="s">
        <v>9</v>
      </c>
      <c r="D50" s="29" t="s">
        <v>26</v>
      </c>
      <c r="E50" s="31" t="s">
        <v>15</v>
      </c>
      <c r="F50" s="18">
        <v>31104</v>
      </c>
      <c r="G50" s="19">
        <v>3.2150747E-2</v>
      </c>
      <c r="H50" s="20">
        <f t="shared" si="4"/>
        <v>1000.016834688</v>
      </c>
      <c r="I50" s="20">
        <v>1726.92</v>
      </c>
      <c r="J50" s="21">
        <f t="shared" si="3"/>
        <v>1726949.0721594011</v>
      </c>
      <c r="K50" s="23" t="s">
        <v>16</v>
      </c>
    </row>
    <row r="51" spans="1:11" ht="15.6" x14ac:dyDescent="0.3">
      <c r="A51" s="8">
        <v>44334</v>
      </c>
      <c r="B51" s="15" t="s">
        <v>14</v>
      </c>
      <c r="C51" s="31" t="s">
        <v>9</v>
      </c>
      <c r="D51" s="29" t="s">
        <v>26</v>
      </c>
      <c r="E51" s="31" t="s">
        <v>15</v>
      </c>
      <c r="F51" s="18">
        <v>124414</v>
      </c>
      <c r="G51" s="19">
        <v>3.2150747E-2</v>
      </c>
      <c r="H51" s="20">
        <f t="shared" si="4"/>
        <v>4000.0030372579999</v>
      </c>
      <c r="I51" s="20">
        <v>1755.356</v>
      </c>
      <c r="J51" s="21">
        <f t="shared" si="3"/>
        <v>7021429.3314690534</v>
      </c>
      <c r="K51" s="22" t="s">
        <v>16</v>
      </c>
    </row>
    <row r="52" spans="1:11" ht="15.6" x14ac:dyDescent="0.3">
      <c r="A52" s="8">
        <v>44341</v>
      </c>
      <c r="B52" s="15" t="s">
        <v>14</v>
      </c>
      <c r="C52" s="31" t="s">
        <v>9</v>
      </c>
      <c r="D52" s="29" t="s">
        <v>26</v>
      </c>
      <c r="E52" s="31" t="s">
        <v>15</v>
      </c>
      <c r="F52" s="18">
        <v>149298</v>
      </c>
      <c r="G52" s="19">
        <v>3.2150747E-2</v>
      </c>
      <c r="H52" s="20">
        <f t="shared" si="4"/>
        <v>4800.0422256060001</v>
      </c>
      <c r="I52" s="20">
        <v>1773.78</v>
      </c>
      <c r="J52" s="21">
        <f t="shared" si="3"/>
        <v>8514218.8989354111</v>
      </c>
      <c r="K52" s="22" t="s">
        <v>16</v>
      </c>
    </row>
    <row r="53" spans="1:11" ht="15.6" x14ac:dyDescent="0.3">
      <c r="A53" s="8">
        <v>44348</v>
      </c>
      <c r="B53" s="15" t="s">
        <v>14</v>
      </c>
      <c r="C53" s="31" t="s">
        <v>9</v>
      </c>
      <c r="D53" s="29" t="s">
        <v>26</v>
      </c>
      <c r="E53" s="31" t="s">
        <v>15</v>
      </c>
      <c r="F53" s="18">
        <v>124414</v>
      </c>
      <c r="G53" s="19">
        <v>3.2150747E-2</v>
      </c>
      <c r="H53" s="20">
        <f>+F53*G53</f>
        <v>4000.0030372579999</v>
      </c>
      <c r="I53" s="20">
        <v>1793.2379999999998</v>
      </c>
      <c r="J53" s="21">
        <f t="shared" si="3"/>
        <v>7172957.4465264603</v>
      </c>
      <c r="K53" s="22" t="s">
        <v>16</v>
      </c>
    </row>
    <row r="54" spans="1:11" ht="15.6" x14ac:dyDescent="0.3">
      <c r="A54" s="8">
        <v>44356</v>
      </c>
      <c r="B54" s="15" t="s">
        <v>14</v>
      </c>
      <c r="C54" s="31" t="s">
        <v>9</v>
      </c>
      <c r="D54" s="29" t="s">
        <v>26</v>
      </c>
      <c r="E54" s="31" t="s">
        <v>15</v>
      </c>
      <c r="F54" s="10">
        <v>124414</v>
      </c>
      <c r="G54" s="11">
        <v>3.2150747E-2</v>
      </c>
      <c r="H54" s="12">
        <f>+F54*G54</f>
        <v>4000.0030372579999</v>
      </c>
      <c r="I54" s="12">
        <v>1780.9239999999998</v>
      </c>
      <c r="J54" s="14">
        <f t="shared" si="3"/>
        <v>7123701.4091256652</v>
      </c>
      <c r="K54" s="15" t="s">
        <v>16</v>
      </c>
    </row>
    <row r="55" spans="1:11" ht="15.6" x14ac:dyDescent="0.3">
      <c r="A55" s="8">
        <v>44362</v>
      </c>
      <c r="B55" s="15" t="s">
        <v>14</v>
      </c>
      <c r="C55" s="31" t="s">
        <v>9</v>
      </c>
      <c r="D55" s="29" t="s">
        <v>26</v>
      </c>
      <c r="E55" s="31" t="s">
        <v>15</v>
      </c>
      <c r="F55" s="10">
        <v>124414</v>
      </c>
      <c r="G55" s="11">
        <v>3.2150747E-2</v>
      </c>
      <c r="H55" s="12">
        <f>+F55*G55</f>
        <v>4000.0030372579999</v>
      </c>
      <c r="I55" s="12">
        <v>1753.194</v>
      </c>
      <c r="J55" s="14">
        <f t="shared" si="3"/>
        <v>7012781.3249025019</v>
      </c>
      <c r="K55" s="15" t="s">
        <v>16</v>
      </c>
    </row>
    <row r="56" spans="1:11" ht="15.6" x14ac:dyDescent="0.3">
      <c r="A56" s="8">
        <v>44369</v>
      </c>
      <c r="B56" s="15" t="s">
        <v>14</v>
      </c>
      <c r="C56" s="31" t="s">
        <v>9</v>
      </c>
      <c r="D56" s="29" t="s">
        <v>26</v>
      </c>
      <c r="E56" s="31" t="s">
        <v>15</v>
      </c>
      <c r="F56" s="10">
        <v>99533</v>
      </c>
      <c r="G56" s="11">
        <v>3.2150747E-2</v>
      </c>
      <c r="H56" s="12">
        <f>F56*G56</f>
        <v>3200.0603011510002</v>
      </c>
      <c r="I56" s="12">
        <v>1672.354</v>
      </c>
      <c r="J56" s="14">
        <f t="shared" si="3"/>
        <v>5351633.6448710803</v>
      </c>
      <c r="K56" s="15" t="s">
        <v>16</v>
      </c>
    </row>
    <row r="57" spans="1:11" ht="15.6" x14ac:dyDescent="0.3">
      <c r="A57" s="8">
        <v>44376</v>
      </c>
      <c r="B57" s="15" t="s">
        <v>14</v>
      </c>
      <c r="C57" s="31" t="s">
        <v>9</v>
      </c>
      <c r="D57" s="29" t="s">
        <v>26</v>
      </c>
      <c r="E57" s="31" t="s">
        <v>15</v>
      </c>
      <c r="F57" s="10">
        <v>49766</v>
      </c>
      <c r="G57" s="11">
        <v>3.2150747E-2</v>
      </c>
      <c r="H57" s="12">
        <f>+F57*G57</f>
        <v>1600.014075202</v>
      </c>
      <c r="I57" s="12">
        <f>1663.424</f>
        <v>1663.424</v>
      </c>
      <c r="J57" s="14">
        <f t="shared" si="3"/>
        <v>2661501.8130288115</v>
      </c>
      <c r="K57" s="15" t="s">
        <v>16</v>
      </c>
    </row>
    <row r="58" spans="1:11" ht="15.6" x14ac:dyDescent="0.3">
      <c r="A58" s="8">
        <v>44376</v>
      </c>
      <c r="B58" s="15" t="s">
        <v>14</v>
      </c>
      <c r="C58" s="31" t="s">
        <v>9</v>
      </c>
      <c r="D58" s="29" t="s">
        <v>26</v>
      </c>
      <c r="E58" s="31" t="s">
        <v>15</v>
      </c>
      <c r="F58" s="10">
        <v>31104</v>
      </c>
      <c r="G58" s="11">
        <v>3.2150747E-2</v>
      </c>
      <c r="H58" s="12">
        <f>+F58*G56</f>
        <v>1000.016834688</v>
      </c>
      <c r="I58" s="12">
        <v>1663.424</v>
      </c>
      <c r="J58" s="14">
        <f t="shared" si="3"/>
        <v>1663452.0032240518</v>
      </c>
      <c r="K58" s="15" t="s">
        <v>17</v>
      </c>
    </row>
    <row r="59" spans="1:11" ht="15.6" x14ac:dyDescent="0.3">
      <c r="A59" s="8">
        <v>44383</v>
      </c>
      <c r="B59" s="15" t="s">
        <v>14</v>
      </c>
      <c r="C59" s="31" t="s">
        <v>9</v>
      </c>
      <c r="D59" s="29" t="s">
        <v>26</v>
      </c>
      <c r="E59" s="31" t="s">
        <v>15</v>
      </c>
      <c r="F59" s="10">
        <v>124414</v>
      </c>
      <c r="G59" s="11">
        <v>3.2150747E-2</v>
      </c>
      <c r="H59" s="12">
        <f t="shared" ref="H59:H72" si="5">F59*G59</f>
        <v>4000.0030372579999</v>
      </c>
      <c r="I59" s="12">
        <v>1809.85</v>
      </c>
      <c r="J59" s="14">
        <f t="shared" si="3"/>
        <v>7239405.4969813908</v>
      </c>
      <c r="K59" s="15" t="s">
        <v>16</v>
      </c>
    </row>
    <row r="60" spans="1:11" ht="15.6" x14ac:dyDescent="0.3">
      <c r="A60" s="8">
        <v>44390</v>
      </c>
      <c r="B60" s="15" t="s">
        <v>14</v>
      </c>
      <c r="C60" s="31" t="s">
        <v>9</v>
      </c>
      <c r="D60" s="29" t="s">
        <v>26</v>
      </c>
      <c r="E60" s="31" t="s">
        <v>15</v>
      </c>
      <c r="F60" s="10">
        <v>124414</v>
      </c>
      <c r="G60" s="11">
        <v>3.2150747E-2</v>
      </c>
      <c r="H60" s="12">
        <f t="shared" si="5"/>
        <v>4000.0030372579999</v>
      </c>
      <c r="I60" s="24">
        <v>1813.85</v>
      </c>
      <c r="J60" s="14">
        <f t="shared" si="3"/>
        <v>7255405.509130423</v>
      </c>
      <c r="K60" s="15" t="s">
        <v>16</v>
      </c>
    </row>
    <row r="61" spans="1:11" ht="15.6" x14ac:dyDescent="0.3">
      <c r="A61" s="8">
        <v>44397</v>
      </c>
      <c r="B61" s="15" t="s">
        <v>14</v>
      </c>
      <c r="C61" s="31" t="s">
        <v>9</v>
      </c>
      <c r="D61" s="29" t="s">
        <v>26</v>
      </c>
      <c r="E61" s="31" t="s">
        <v>15</v>
      </c>
      <c r="F61" s="10">
        <v>124414</v>
      </c>
      <c r="G61" s="11">
        <v>3.2150747E-2</v>
      </c>
      <c r="H61" s="12">
        <f t="shared" si="5"/>
        <v>4000.0030372579999</v>
      </c>
      <c r="I61" s="12">
        <v>1823.05</v>
      </c>
      <c r="J61" s="14">
        <f t="shared" si="3"/>
        <v>7292205.5370731968</v>
      </c>
      <c r="K61" s="15" t="s">
        <v>16</v>
      </c>
    </row>
    <row r="62" spans="1:11" ht="15.6" x14ac:dyDescent="0.3">
      <c r="A62" s="8">
        <v>44404</v>
      </c>
      <c r="B62" s="15" t="s">
        <v>14</v>
      </c>
      <c r="C62" s="31" t="s">
        <v>9</v>
      </c>
      <c r="D62" s="29" t="s">
        <v>26</v>
      </c>
      <c r="E62" s="31" t="s">
        <v>15</v>
      </c>
      <c r="F62" s="10">
        <v>99533</v>
      </c>
      <c r="G62" s="11">
        <v>3.2150747E-2</v>
      </c>
      <c r="H62" s="12">
        <f t="shared" si="5"/>
        <v>3200.0603011510002</v>
      </c>
      <c r="I62" s="12">
        <v>1800.35</v>
      </c>
      <c r="J62" s="14">
        <f t="shared" si="3"/>
        <v>5761228.5631772028</v>
      </c>
      <c r="K62" s="15" t="s">
        <v>16</v>
      </c>
    </row>
    <row r="63" spans="1:11" ht="15.6" x14ac:dyDescent="0.3">
      <c r="A63" s="8">
        <v>44411</v>
      </c>
      <c r="B63" s="15" t="s">
        <v>14</v>
      </c>
      <c r="C63" s="31" t="s">
        <v>9</v>
      </c>
      <c r="D63" s="29" t="s">
        <v>26</v>
      </c>
      <c r="E63" s="31" t="s">
        <v>15</v>
      </c>
      <c r="F63" s="10">
        <v>124415</v>
      </c>
      <c r="G63" s="11">
        <v>3.2150747E-2</v>
      </c>
      <c r="H63" s="12">
        <f t="shared" si="5"/>
        <v>4000.0351880050002</v>
      </c>
      <c r="I63" s="12">
        <f>1812.65*0.94</f>
        <v>1703.8910000000001</v>
      </c>
      <c r="J63" s="14">
        <f t="shared" si="3"/>
        <v>6815623.9565250278</v>
      </c>
      <c r="K63" s="15" t="s">
        <v>16</v>
      </c>
    </row>
    <row r="64" spans="1:11" ht="15.6" x14ac:dyDescent="0.3">
      <c r="A64" s="8">
        <v>44418</v>
      </c>
      <c r="B64" s="15" t="s">
        <v>14</v>
      </c>
      <c r="C64" s="31" t="s">
        <v>9</v>
      </c>
      <c r="D64" s="29" t="s">
        <v>26</v>
      </c>
      <c r="E64" s="31" t="s">
        <v>15</v>
      </c>
      <c r="F64" s="10">
        <v>124414</v>
      </c>
      <c r="G64" s="11">
        <v>3.2150747E-2</v>
      </c>
      <c r="H64" s="12">
        <f t="shared" si="5"/>
        <v>4000.0030372579999</v>
      </c>
      <c r="I64" s="12">
        <f>1729.55*0.94</f>
        <v>1625.7769999999998</v>
      </c>
      <c r="J64" s="14">
        <f t="shared" si="3"/>
        <v>6503112.9379041987</v>
      </c>
      <c r="K64" s="15" t="s">
        <v>16</v>
      </c>
    </row>
    <row r="65" spans="1:11" ht="15.6" x14ac:dyDescent="0.3">
      <c r="A65" s="8">
        <v>44425</v>
      </c>
      <c r="B65" s="15" t="s">
        <v>14</v>
      </c>
      <c r="C65" s="31" t="s">
        <v>9</v>
      </c>
      <c r="D65" s="29" t="s">
        <v>26</v>
      </c>
      <c r="E65" s="31" t="s">
        <v>15</v>
      </c>
      <c r="F65" s="10">
        <v>99532</v>
      </c>
      <c r="G65" s="11">
        <v>3.2150747E-2</v>
      </c>
      <c r="H65" s="12">
        <f t="shared" si="5"/>
        <v>3200.0281504039999</v>
      </c>
      <c r="I65" s="12">
        <f>1794.05*0.94</f>
        <v>1686.4069999999999</v>
      </c>
      <c r="J65" s="14">
        <f t="shared" si="3"/>
        <v>5396549.8730383581</v>
      </c>
      <c r="K65" s="15" t="s">
        <v>16</v>
      </c>
    </row>
    <row r="66" spans="1:11" ht="15.6" x14ac:dyDescent="0.3">
      <c r="A66" s="8">
        <v>44432</v>
      </c>
      <c r="B66" s="15" t="s">
        <v>14</v>
      </c>
      <c r="C66" s="31" t="s">
        <v>9</v>
      </c>
      <c r="D66" s="29" t="s">
        <v>26</v>
      </c>
      <c r="E66" s="31" t="s">
        <v>15</v>
      </c>
      <c r="F66" s="10">
        <v>124414</v>
      </c>
      <c r="G66" s="11">
        <v>3.2150747E-2</v>
      </c>
      <c r="H66" s="12">
        <f t="shared" si="5"/>
        <v>4000.0030372579999</v>
      </c>
      <c r="I66" s="12">
        <f>1808.45*0.94</f>
        <v>1699.943</v>
      </c>
      <c r="J66" s="14">
        <f t="shared" si="3"/>
        <v>6799777.1631654762</v>
      </c>
      <c r="K66" s="15" t="s">
        <v>16</v>
      </c>
    </row>
    <row r="67" spans="1:11" ht="15.6" x14ac:dyDescent="0.3">
      <c r="A67" s="8">
        <v>44439</v>
      </c>
      <c r="B67" s="15" t="s">
        <v>14</v>
      </c>
      <c r="C67" s="31" t="s">
        <v>9</v>
      </c>
      <c r="D67" s="29" t="s">
        <v>26</v>
      </c>
      <c r="E67" s="31" t="s">
        <v>15</v>
      </c>
      <c r="F67" s="10">
        <v>99530</v>
      </c>
      <c r="G67" s="11">
        <v>3.2150747E-2</v>
      </c>
      <c r="H67" s="12">
        <f t="shared" si="5"/>
        <v>3199.9638489100003</v>
      </c>
      <c r="I67" s="12">
        <f>1814.85*0.94</f>
        <v>1705.9589999999998</v>
      </c>
      <c r="J67" s="14">
        <f t="shared" si="3"/>
        <v>5459007.1277226545</v>
      </c>
      <c r="K67" s="15" t="s">
        <v>16</v>
      </c>
    </row>
    <row r="68" spans="1:11" ht="15.6" x14ac:dyDescent="0.3">
      <c r="A68" s="8">
        <v>44446</v>
      </c>
      <c r="B68" s="15" t="s">
        <v>14</v>
      </c>
      <c r="C68" s="31" t="s">
        <v>9</v>
      </c>
      <c r="D68" s="29" t="s">
        <v>26</v>
      </c>
      <c r="E68" s="31" t="s">
        <v>15</v>
      </c>
      <c r="F68" s="10">
        <v>124414</v>
      </c>
      <c r="G68" s="11">
        <v>3.2150747E-2</v>
      </c>
      <c r="H68" s="12">
        <f t="shared" si="5"/>
        <v>4000.0030372579999</v>
      </c>
      <c r="I68" s="12">
        <f>1810.75*0.94</f>
        <v>1702.1049999999998</v>
      </c>
      <c r="J68" s="14">
        <f t="shared" si="3"/>
        <v>6808425.1697320268</v>
      </c>
      <c r="K68" s="15" t="s">
        <v>16</v>
      </c>
    </row>
    <row r="69" spans="1:11" ht="15.6" x14ac:dyDescent="0.3">
      <c r="A69" s="8">
        <v>44446</v>
      </c>
      <c r="B69" s="15" t="s">
        <v>14</v>
      </c>
      <c r="C69" s="31" t="s">
        <v>9</v>
      </c>
      <c r="D69" s="29" t="s">
        <v>26</v>
      </c>
      <c r="E69" s="31" t="s">
        <v>15</v>
      </c>
      <c r="F69" s="10">
        <v>31104</v>
      </c>
      <c r="G69" s="11">
        <v>3.2150747E-2</v>
      </c>
      <c r="H69" s="12">
        <f t="shared" si="5"/>
        <v>1000.016834688</v>
      </c>
      <c r="I69" s="12">
        <f>1810.75*0.94</f>
        <v>1702.1049999999998</v>
      </c>
      <c r="J69" s="14">
        <f t="shared" si="3"/>
        <v>1702133.6544066181</v>
      </c>
      <c r="K69" s="15" t="s">
        <v>19</v>
      </c>
    </row>
    <row r="70" spans="1:11" ht="15.6" x14ac:dyDescent="0.3">
      <c r="A70" s="8">
        <v>44453</v>
      </c>
      <c r="B70" s="15" t="s">
        <v>14</v>
      </c>
      <c r="C70" s="31" t="s">
        <v>9</v>
      </c>
      <c r="D70" s="29" t="s">
        <v>26</v>
      </c>
      <c r="E70" s="31" t="s">
        <v>15</v>
      </c>
      <c r="F70" s="10">
        <v>124414</v>
      </c>
      <c r="G70" s="11">
        <v>3.2150747E-2</v>
      </c>
      <c r="H70" s="12">
        <f t="shared" si="5"/>
        <v>4000.0030372579999</v>
      </c>
      <c r="I70" s="12">
        <f>1792.75*0.94</f>
        <v>1685.1849999999999</v>
      </c>
      <c r="J70" s="14">
        <f t="shared" si="3"/>
        <v>6740745.1183416229</v>
      </c>
      <c r="K70" s="15" t="s">
        <v>16</v>
      </c>
    </row>
    <row r="71" spans="1:11" ht="15.6" x14ac:dyDescent="0.3">
      <c r="A71" s="8">
        <v>44460</v>
      </c>
      <c r="B71" s="15" t="s">
        <v>14</v>
      </c>
      <c r="C71" s="31" t="s">
        <v>9</v>
      </c>
      <c r="D71" s="29" t="s">
        <v>26</v>
      </c>
      <c r="E71" s="31" t="s">
        <v>15</v>
      </c>
      <c r="F71" s="9">
        <v>124414</v>
      </c>
      <c r="G71" s="5">
        <v>3.2150747E-2</v>
      </c>
      <c r="H71" s="6">
        <f t="shared" si="5"/>
        <v>4000.0030372579999</v>
      </c>
      <c r="I71" s="12">
        <f>1774.45*0.94</f>
        <v>1667.9829999999999</v>
      </c>
      <c r="J71" s="14">
        <f t="shared" si="3"/>
        <v>6671937.0660947105</v>
      </c>
      <c r="K71" s="15" t="s">
        <v>16</v>
      </c>
    </row>
    <row r="72" spans="1:11" ht="15.6" x14ac:dyDescent="0.3">
      <c r="A72" s="8">
        <v>44467</v>
      </c>
      <c r="B72" s="15" t="s">
        <v>14</v>
      </c>
      <c r="C72" s="31" t="s">
        <v>9</v>
      </c>
      <c r="D72" s="29" t="s">
        <v>26</v>
      </c>
      <c r="E72" s="31" t="s">
        <v>15</v>
      </c>
      <c r="F72" s="10">
        <v>149297</v>
      </c>
      <c r="G72" s="5">
        <v>3.2150747E-2</v>
      </c>
      <c r="H72" s="6">
        <f t="shared" si="5"/>
        <v>4800.0100748590003</v>
      </c>
      <c r="I72" s="12">
        <f>1739.65*0.94</f>
        <v>1635.271</v>
      </c>
      <c r="J72" s="14">
        <f t="shared" si="3"/>
        <v>7849317.275124752</v>
      </c>
      <c r="K72" s="15" t="s">
        <v>16</v>
      </c>
    </row>
    <row r="73" spans="1:11" ht="15.6" x14ac:dyDescent="0.3">
      <c r="A73" s="8">
        <v>44474</v>
      </c>
      <c r="B73" s="15" t="s">
        <v>14</v>
      </c>
      <c r="C73" s="31" t="s">
        <v>9</v>
      </c>
      <c r="D73" s="29" t="s">
        <v>26</v>
      </c>
      <c r="E73" s="31" t="s">
        <v>15</v>
      </c>
      <c r="F73" s="9">
        <v>124414</v>
      </c>
      <c r="G73" s="5">
        <v>3.2150747E-2</v>
      </c>
      <c r="H73" s="6">
        <f t="shared" ref="H73:H86" si="6">+F73*G73</f>
        <v>4000.0030372579999</v>
      </c>
      <c r="I73" s="12">
        <f>1758*0.94</f>
        <v>1652.52</v>
      </c>
      <c r="J73" s="14">
        <f t="shared" si="3"/>
        <v>6610085.0191295901</v>
      </c>
      <c r="K73" s="15" t="s">
        <v>16</v>
      </c>
    </row>
    <row r="74" spans="1:11" ht="15.6" x14ac:dyDescent="0.3">
      <c r="A74" s="8">
        <v>44476</v>
      </c>
      <c r="B74" s="15" t="s">
        <v>14</v>
      </c>
      <c r="C74" s="31" t="s">
        <v>9</v>
      </c>
      <c r="D74" s="29" t="s">
        <v>26</v>
      </c>
      <c r="E74" s="31" t="s">
        <v>15</v>
      </c>
      <c r="F74" s="9">
        <v>49766</v>
      </c>
      <c r="G74" s="5">
        <v>3.2150747E-2</v>
      </c>
      <c r="H74" s="6">
        <f t="shared" si="6"/>
        <v>1600.014075202</v>
      </c>
      <c r="I74" s="12">
        <f>1762.1*0.94</f>
        <v>1656.3739999999998</v>
      </c>
      <c r="J74" s="14">
        <f t="shared" si="3"/>
        <v>2650221.713798637</v>
      </c>
      <c r="K74" s="15" t="s">
        <v>16</v>
      </c>
    </row>
    <row r="75" spans="1:11" ht="15.6" x14ac:dyDescent="0.3">
      <c r="A75" s="8">
        <v>44484</v>
      </c>
      <c r="B75" s="15" t="s">
        <v>14</v>
      </c>
      <c r="C75" s="31" t="s">
        <v>9</v>
      </c>
      <c r="D75" s="29" t="s">
        <v>26</v>
      </c>
      <c r="E75" s="31" t="s">
        <v>15</v>
      </c>
      <c r="F75" s="9">
        <v>149297</v>
      </c>
      <c r="G75" s="5">
        <v>3.2150747E-2</v>
      </c>
      <c r="H75" s="6">
        <f t="shared" si="6"/>
        <v>4800.0100748590003</v>
      </c>
      <c r="I75" s="12">
        <f>1781.45*0.94</f>
        <v>1674.5629999999999</v>
      </c>
      <c r="J75" s="14">
        <f t="shared" si="3"/>
        <v>8037919.2709861118</v>
      </c>
      <c r="K75" s="15" t="s">
        <v>16</v>
      </c>
    </row>
    <row r="76" spans="1:11" ht="15.6" x14ac:dyDescent="0.3">
      <c r="A76" s="8">
        <v>44495</v>
      </c>
      <c r="B76" s="15" t="s">
        <v>14</v>
      </c>
      <c r="C76" s="31" t="s">
        <v>9</v>
      </c>
      <c r="D76" s="29" t="s">
        <v>26</v>
      </c>
      <c r="E76" s="31" t="s">
        <v>15</v>
      </c>
      <c r="F76" s="9">
        <v>124414</v>
      </c>
      <c r="G76" s="5">
        <v>3.2150747E-2</v>
      </c>
      <c r="H76" s="6">
        <f t="shared" si="6"/>
        <v>4000.0030372579999</v>
      </c>
      <c r="I76" s="12">
        <f>1801.9*0.94</f>
        <v>1693.7860000000001</v>
      </c>
      <c r="J76" s="14">
        <f t="shared" si="3"/>
        <v>6775149.1444650786</v>
      </c>
      <c r="K76" s="15" t="s">
        <v>16</v>
      </c>
    </row>
    <row r="77" spans="1:11" ht="15.6" x14ac:dyDescent="0.3">
      <c r="A77" s="8">
        <v>44495</v>
      </c>
      <c r="B77" s="15" t="s">
        <v>14</v>
      </c>
      <c r="C77" s="31" t="s">
        <v>9</v>
      </c>
      <c r="D77" s="29" t="s">
        <v>26</v>
      </c>
      <c r="E77" s="31" t="s">
        <v>15</v>
      </c>
      <c r="F77" s="9">
        <v>31104</v>
      </c>
      <c r="G77" s="5">
        <v>3.2150747E-2</v>
      </c>
      <c r="H77" s="6">
        <f t="shared" si="6"/>
        <v>1000.016834688</v>
      </c>
      <c r="I77" s="12">
        <f>1801.9*0.94</f>
        <v>1693.7860000000001</v>
      </c>
      <c r="J77" s="14">
        <f t="shared" si="3"/>
        <v>1693814.5143588488</v>
      </c>
      <c r="K77" s="15" t="s">
        <v>19</v>
      </c>
    </row>
    <row r="78" spans="1:11" ht="15.6" x14ac:dyDescent="0.3">
      <c r="A78" s="8">
        <v>44497</v>
      </c>
      <c r="B78" s="15" t="s">
        <v>14</v>
      </c>
      <c r="C78" s="31" t="s">
        <v>9</v>
      </c>
      <c r="D78" s="29" t="s">
        <v>26</v>
      </c>
      <c r="E78" s="31" t="s">
        <v>15</v>
      </c>
      <c r="F78" s="25">
        <v>74649</v>
      </c>
      <c r="G78" s="5">
        <v>3.2150747E-2</v>
      </c>
      <c r="H78" s="6">
        <f t="shared" si="6"/>
        <v>2400.0211128030001</v>
      </c>
      <c r="I78" s="12">
        <f>1803.5*0.94</f>
        <v>1695.29</v>
      </c>
      <c r="J78" s="14">
        <f t="shared" si="3"/>
        <v>4068731.7923237979</v>
      </c>
      <c r="K78" s="15" t="s">
        <v>16</v>
      </c>
    </row>
    <row r="79" spans="1:11" ht="15.6" x14ac:dyDescent="0.3">
      <c r="A79" s="8">
        <v>44502</v>
      </c>
      <c r="B79" s="15" t="s">
        <v>14</v>
      </c>
      <c r="C79" s="31" t="s">
        <v>9</v>
      </c>
      <c r="D79" s="29" t="s">
        <v>26</v>
      </c>
      <c r="E79" s="31" t="s">
        <v>15</v>
      </c>
      <c r="F79" s="25">
        <v>124414</v>
      </c>
      <c r="G79" s="5">
        <v>3.2150747E-2</v>
      </c>
      <c r="H79" s="6">
        <f t="shared" si="6"/>
        <v>4000.0030372579999</v>
      </c>
      <c r="I79" s="6">
        <f>1791.5*0.94</f>
        <v>1684.01</v>
      </c>
      <c r="J79" s="14">
        <f t="shared" si="3"/>
        <v>6736045.1147728441</v>
      </c>
      <c r="K79" s="15" t="s">
        <v>16</v>
      </c>
    </row>
    <row r="80" spans="1:11" ht="15.6" x14ac:dyDescent="0.3">
      <c r="A80" s="8">
        <v>44509</v>
      </c>
      <c r="B80" s="15" t="s">
        <v>14</v>
      </c>
      <c r="C80" s="31" t="s">
        <v>9</v>
      </c>
      <c r="D80" s="29" t="s">
        <v>26</v>
      </c>
      <c r="E80" s="31" t="s">
        <v>15</v>
      </c>
      <c r="F80" s="25">
        <v>124414</v>
      </c>
      <c r="G80" s="5">
        <v>3.2150747E-2</v>
      </c>
      <c r="H80" s="6">
        <f t="shared" si="6"/>
        <v>4000.0030372579999</v>
      </c>
      <c r="I80" s="6">
        <f>1827.3*0.94</f>
        <v>1717.6619999999998</v>
      </c>
      <c r="J80" s="14">
        <f t="shared" si="3"/>
        <v>6870653.2169826496</v>
      </c>
      <c r="K80" s="15" t="s">
        <v>16</v>
      </c>
    </row>
    <row r="81" spans="1:11" ht="15.6" x14ac:dyDescent="0.3">
      <c r="A81" s="8">
        <v>44516</v>
      </c>
      <c r="B81" s="15" t="s">
        <v>14</v>
      </c>
      <c r="C81" s="31" t="s">
        <v>9</v>
      </c>
      <c r="D81" s="29" t="s">
        <v>26</v>
      </c>
      <c r="E81" s="31" t="s">
        <v>15</v>
      </c>
      <c r="F81" s="25">
        <v>199063</v>
      </c>
      <c r="G81" s="5">
        <v>3.2150747E-2</v>
      </c>
      <c r="H81" s="6">
        <f t="shared" si="6"/>
        <v>6400.024150061</v>
      </c>
      <c r="I81" s="6">
        <f>1872.25*0.94</f>
        <v>1759.915</v>
      </c>
      <c r="J81" s="14">
        <f t="shared" si="3"/>
        <v>11263498.502054604</v>
      </c>
      <c r="K81" s="15" t="s">
        <v>16</v>
      </c>
    </row>
    <row r="82" spans="1:11" ht="15.6" x14ac:dyDescent="0.3">
      <c r="A82" s="8">
        <v>44523</v>
      </c>
      <c r="B82" s="15" t="s">
        <v>14</v>
      </c>
      <c r="C82" s="31" t="s">
        <v>9</v>
      </c>
      <c r="D82" s="29" t="s">
        <v>26</v>
      </c>
      <c r="E82" s="31" t="s">
        <v>15</v>
      </c>
      <c r="F82" s="25">
        <v>124414</v>
      </c>
      <c r="G82" s="5">
        <v>3.2150747E-2</v>
      </c>
      <c r="H82" s="6">
        <f t="shared" si="6"/>
        <v>4000.0030372579999</v>
      </c>
      <c r="I82" s="6">
        <f>1797.3*0.94</f>
        <v>1689.4619999999998</v>
      </c>
      <c r="J82" s="14">
        <f t="shared" si="3"/>
        <v>6757853.1313319737</v>
      </c>
      <c r="K82" s="15" t="s">
        <v>16</v>
      </c>
    </row>
    <row r="83" spans="1:11" ht="15.6" x14ac:dyDescent="0.3">
      <c r="A83" s="8">
        <v>44530</v>
      </c>
      <c r="B83" s="15" t="s">
        <v>14</v>
      </c>
      <c r="C83" s="31" t="s">
        <v>9</v>
      </c>
      <c r="D83" s="29" t="s">
        <v>26</v>
      </c>
      <c r="E83" s="31" t="s">
        <v>15</v>
      </c>
      <c r="F83" s="25">
        <v>124414</v>
      </c>
      <c r="G83" s="5">
        <v>3.2150747E-2</v>
      </c>
      <c r="H83" s="6">
        <f t="shared" si="6"/>
        <v>4000.0030372579999</v>
      </c>
      <c r="I83" s="6">
        <f>1804.4*0.94</f>
        <v>1696.136</v>
      </c>
      <c r="J83" s="14">
        <f t="shared" si="3"/>
        <v>6784549.1516026352</v>
      </c>
      <c r="K83" s="15" t="s">
        <v>16</v>
      </c>
    </row>
    <row r="84" spans="1:11" ht="15.6" x14ac:dyDescent="0.3">
      <c r="A84" s="8">
        <v>44532</v>
      </c>
      <c r="B84" s="15" t="s">
        <v>14</v>
      </c>
      <c r="C84" s="31" t="s">
        <v>9</v>
      </c>
      <c r="D84" s="29" t="s">
        <v>26</v>
      </c>
      <c r="E84" s="31" t="s">
        <v>15</v>
      </c>
      <c r="F84" s="25">
        <v>31104</v>
      </c>
      <c r="G84" s="5">
        <v>3.2150747E-2</v>
      </c>
      <c r="H84" s="6">
        <f t="shared" si="6"/>
        <v>1000.016834688</v>
      </c>
      <c r="I84" s="6">
        <f>1775.7*0.94</f>
        <v>1669.1579999999999</v>
      </c>
      <c r="J84" s="14">
        <f t="shared" si="3"/>
        <v>1669186.0997541526</v>
      </c>
      <c r="K84" s="15" t="s">
        <v>19</v>
      </c>
    </row>
    <row r="85" spans="1:11" ht="15.6" x14ac:dyDescent="0.3">
      <c r="A85" s="8">
        <v>44538</v>
      </c>
      <c r="B85" s="15" t="s">
        <v>14</v>
      </c>
      <c r="C85" s="31" t="s">
        <v>9</v>
      </c>
      <c r="D85" s="29" t="s">
        <v>26</v>
      </c>
      <c r="E85" s="31" t="s">
        <v>15</v>
      </c>
      <c r="F85" s="25">
        <v>124414</v>
      </c>
      <c r="G85" s="5">
        <v>3.2150747E-2</v>
      </c>
      <c r="H85" s="6">
        <f t="shared" si="6"/>
        <v>4000.0030372579999</v>
      </c>
      <c r="I85" s="6">
        <f>1789.8*0.94</f>
        <v>1682.4119999999998</v>
      </c>
      <c r="J85" s="14">
        <f t="shared" si="3"/>
        <v>6729653.1099193059</v>
      </c>
      <c r="K85" s="15" t="s">
        <v>16</v>
      </c>
    </row>
    <row r="86" spans="1:11" ht="15.6" x14ac:dyDescent="0.3">
      <c r="A86" s="8">
        <v>44544</v>
      </c>
      <c r="B86" s="15" t="s">
        <v>14</v>
      </c>
      <c r="C86" s="31" t="s">
        <v>9</v>
      </c>
      <c r="D86" s="29" t="s">
        <v>26</v>
      </c>
      <c r="E86" s="31" t="s">
        <v>15</v>
      </c>
      <c r="F86" s="25">
        <v>99532</v>
      </c>
      <c r="G86" s="5">
        <v>3.2150747E-2</v>
      </c>
      <c r="H86" s="6">
        <f t="shared" si="6"/>
        <v>3200.0281504039999</v>
      </c>
      <c r="I86" s="6">
        <f>1782.35*0.94</f>
        <v>1675.4089999999999</v>
      </c>
      <c r="J86" s="14">
        <f t="shared" si="3"/>
        <v>5361355.9634402143</v>
      </c>
      <c r="K86" s="15" t="s">
        <v>16</v>
      </c>
    </row>
    <row r="87" spans="1:11" ht="15.6" x14ac:dyDescent="0.3">
      <c r="A87" s="8">
        <v>44547</v>
      </c>
      <c r="B87" s="15" t="s">
        <v>14</v>
      </c>
      <c r="C87" s="31" t="s">
        <v>9</v>
      </c>
      <c r="D87" s="29" t="s">
        <v>26</v>
      </c>
      <c r="E87" s="31" t="s">
        <v>15</v>
      </c>
      <c r="F87" s="25">
        <v>31104</v>
      </c>
      <c r="G87" s="5">
        <v>3.2150747E-2</v>
      </c>
      <c r="H87" s="6">
        <f t="shared" ref="H87:H92" si="7">F87*G87</f>
        <v>1000.016834688</v>
      </c>
      <c r="I87" s="6">
        <f>1807.7*0.94</f>
        <v>1699.2380000000001</v>
      </c>
      <c r="J87" s="14">
        <f t="shared" si="3"/>
        <v>1699266.6061415679</v>
      </c>
      <c r="K87" s="15" t="s">
        <v>19</v>
      </c>
    </row>
    <row r="88" spans="1:11" ht="15.6" x14ac:dyDescent="0.3">
      <c r="A88" s="8">
        <v>44551</v>
      </c>
      <c r="B88" s="15" t="s">
        <v>14</v>
      </c>
      <c r="C88" s="31" t="s">
        <v>9</v>
      </c>
      <c r="D88" s="29" t="s">
        <v>26</v>
      </c>
      <c r="E88" s="31" t="s">
        <v>15</v>
      </c>
      <c r="F88" s="25">
        <v>24883</v>
      </c>
      <c r="G88" s="5">
        <v>3.2150747E-2</v>
      </c>
      <c r="H88" s="6">
        <f t="shared" si="7"/>
        <v>800.00703760099998</v>
      </c>
      <c r="I88" s="6">
        <f>1795.85*0.94</f>
        <v>1688.0989999999997</v>
      </c>
      <c r="J88" s="14">
        <f t="shared" si="3"/>
        <v>1350491.0801672102</v>
      </c>
      <c r="K88" s="15" t="s">
        <v>16</v>
      </c>
    </row>
    <row r="89" spans="1:11" ht="15.6" x14ac:dyDescent="0.3">
      <c r="A89" s="8">
        <v>44551</v>
      </c>
      <c r="B89" s="15" t="s">
        <v>14</v>
      </c>
      <c r="C89" s="31" t="s">
        <v>9</v>
      </c>
      <c r="D89" s="29" t="s">
        <v>26</v>
      </c>
      <c r="E89" s="31" t="s">
        <v>15</v>
      </c>
      <c r="F89" s="25">
        <v>99532</v>
      </c>
      <c r="G89" s="5">
        <v>3.2150747E-2</v>
      </c>
      <c r="H89" s="6">
        <f t="shared" si="7"/>
        <v>3200.0281504039999</v>
      </c>
      <c r="I89" s="6">
        <f>1795.85*0.94</f>
        <v>1688.0989999999997</v>
      </c>
      <c r="J89" s="14">
        <f t="shared" si="3"/>
        <v>5401964.3206688408</v>
      </c>
      <c r="K89" s="15" t="s">
        <v>16</v>
      </c>
    </row>
    <row r="90" spans="1:11" ht="15.6" x14ac:dyDescent="0.3">
      <c r="A90" s="8">
        <v>44558</v>
      </c>
      <c r="B90" s="15" t="s">
        <v>14</v>
      </c>
      <c r="C90" s="31" t="s">
        <v>9</v>
      </c>
      <c r="D90" s="29" t="s">
        <v>26</v>
      </c>
      <c r="E90" s="31" t="s">
        <v>15</v>
      </c>
      <c r="F90" s="25">
        <v>124414</v>
      </c>
      <c r="G90" s="5">
        <v>3.2150747E-2</v>
      </c>
      <c r="H90" s="6">
        <f t="shared" si="7"/>
        <v>4000.0030372579999</v>
      </c>
      <c r="I90" s="6">
        <f>1786.05*0.94</f>
        <v>1678.8869999999999</v>
      </c>
      <c r="J90" s="14">
        <f t="shared" si="3"/>
        <v>6715553.0992129715</v>
      </c>
      <c r="K90" s="15" t="s">
        <v>16</v>
      </c>
    </row>
    <row r="91" spans="1:11" ht="15.6" x14ac:dyDescent="0.3">
      <c r="A91" s="8">
        <v>44558</v>
      </c>
      <c r="B91" s="15" t="s">
        <v>14</v>
      </c>
      <c r="C91" s="31" t="s">
        <v>9</v>
      </c>
      <c r="D91" s="29" t="s">
        <v>26</v>
      </c>
      <c r="E91" s="31" t="s">
        <v>15</v>
      </c>
      <c r="F91" s="25">
        <v>24883</v>
      </c>
      <c r="G91" s="5">
        <v>3.2150747E-2</v>
      </c>
      <c r="H91" s="6">
        <f t="shared" si="7"/>
        <v>800.00703760099998</v>
      </c>
      <c r="I91" s="6">
        <f>1786.05*0.94</f>
        <v>1678.8869999999999</v>
      </c>
      <c r="J91" s="14">
        <f t="shared" si="3"/>
        <v>1343121.4153368301</v>
      </c>
      <c r="K91" s="15" t="s">
        <v>16</v>
      </c>
    </row>
    <row r="92" spans="1:11" ht="15.6" x14ac:dyDescent="0.3">
      <c r="A92" s="8">
        <v>44561</v>
      </c>
      <c r="B92" s="15" t="s">
        <v>14</v>
      </c>
      <c r="C92" s="31" t="s">
        <v>9</v>
      </c>
      <c r="D92" s="29" t="s">
        <v>26</v>
      </c>
      <c r="E92" s="31" t="s">
        <v>15</v>
      </c>
      <c r="F92" s="25">
        <v>49765</v>
      </c>
      <c r="G92" s="5">
        <v>3.2150747E-2</v>
      </c>
      <c r="H92" s="12">
        <f t="shared" si="7"/>
        <v>1599.9819244550001</v>
      </c>
      <c r="I92" s="6">
        <f>1820.1*0.94</f>
        <v>1710.8939999999998</v>
      </c>
      <c r="J92" s="14">
        <f t="shared" si="3"/>
        <v>2737399.4746585125</v>
      </c>
      <c r="K92" s="15" t="s">
        <v>16</v>
      </c>
    </row>
    <row r="93" spans="1:11" ht="15.6" x14ac:dyDescent="0.3">
      <c r="A93" s="13">
        <v>44222</v>
      </c>
      <c r="B93" s="13" t="s">
        <v>20</v>
      </c>
      <c r="C93" s="30" t="s">
        <v>9</v>
      </c>
      <c r="D93" s="29" t="s">
        <v>26</v>
      </c>
      <c r="E93" s="33" t="s">
        <v>15</v>
      </c>
      <c r="F93" s="26">
        <v>251077.3</v>
      </c>
      <c r="G93" s="5"/>
      <c r="H93" s="6">
        <v>8083.76</v>
      </c>
      <c r="I93" s="27">
        <v>1875.47</v>
      </c>
      <c r="J93" s="14">
        <f t="shared" ref="J93:J100" si="8">I93*H93*0.92</f>
        <v>13947981.417824</v>
      </c>
      <c r="K93" s="15" t="s">
        <v>21</v>
      </c>
    </row>
    <row r="94" spans="1:11" ht="15.6" x14ac:dyDescent="0.3">
      <c r="A94" s="13">
        <v>44278</v>
      </c>
      <c r="B94" s="13" t="s">
        <v>20</v>
      </c>
      <c r="C94" s="30" t="s">
        <v>9</v>
      </c>
      <c r="D94" s="29" t="s">
        <v>26</v>
      </c>
      <c r="E94" s="33" t="s">
        <v>15</v>
      </c>
      <c r="F94" s="26">
        <v>420159</v>
      </c>
      <c r="G94" s="5"/>
      <c r="H94" s="6">
        <v>13530</v>
      </c>
      <c r="I94" s="6">
        <v>1770.62</v>
      </c>
      <c r="J94" s="14">
        <f t="shared" si="8"/>
        <v>22039969.511999998</v>
      </c>
      <c r="K94" s="15" t="s">
        <v>21</v>
      </c>
    </row>
    <row r="95" spans="1:11" ht="15.6" x14ac:dyDescent="0.3">
      <c r="A95" s="13">
        <v>44313</v>
      </c>
      <c r="B95" s="13" t="s">
        <v>20</v>
      </c>
      <c r="C95" s="30" t="s">
        <v>9</v>
      </c>
      <c r="D95" s="29" t="s">
        <v>26</v>
      </c>
      <c r="E95" s="33" t="s">
        <v>15</v>
      </c>
      <c r="F95" s="26">
        <v>289145</v>
      </c>
      <c r="G95" s="5"/>
      <c r="H95" s="6">
        <v>9313.08</v>
      </c>
      <c r="I95" s="6">
        <v>1738.86</v>
      </c>
      <c r="J95" s="14">
        <f t="shared" si="8"/>
        <v>14898610.905696001</v>
      </c>
      <c r="K95" s="15" t="s">
        <v>21</v>
      </c>
    </row>
    <row r="96" spans="1:11" ht="15.6" x14ac:dyDescent="0.3">
      <c r="A96" s="13">
        <v>44341</v>
      </c>
      <c r="B96" s="13" t="s">
        <v>20</v>
      </c>
      <c r="C96" s="30" t="s">
        <v>9</v>
      </c>
      <c r="D96" s="29" t="s">
        <v>26</v>
      </c>
      <c r="E96" s="33" t="s">
        <v>15</v>
      </c>
      <c r="F96" s="26">
        <v>227685</v>
      </c>
      <c r="G96" s="5"/>
      <c r="H96" s="6">
        <v>7345.87</v>
      </c>
      <c r="I96" s="6">
        <v>1827.36</v>
      </c>
      <c r="J96" s="14">
        <f t="shared" si="8"/>
        <v>12349665.082943998</v>
      </c>
      <c r="K96" s="15" t="s">
        <v>21</v>
      </c>
    </row>
    <row r="97" spans="1:11" ht="15.6" x14ac:dyDescent="0.3">
      <c r="A97" s="13">
        <v>44376</v>
      </c>
      <c r="B97" s="13" t="s">
        <v>20</v>
      </c>
      <c r="C97" s="30" t="s">
        <v>9</v>
      </c>
      <c r="D97" s="29" t="s">
        <v>26</v>
      </c>
      <c r="E97" s="33" t="s">
        <v>15</v>
      </c>
      <c r="F97" s="26">
        <v>221497</v>
      </c>
      <c r="G97" s="11"/>
      <c r="H97" s="6">
        <v>7127.11</v>
      </c>
      <c r="I97" s="6">
        <v>1860.59</v>
      </c>
      <c r="J97" s="14">
        <f t="shared" si="8"/>
        <v>12199779.227308</v>
      </c>
      <c r="K97" s="15" t="s">
        <v>21</v>
      </c>
    </row>
    <row r="98" spans="1:11" ht="15.6" x14ac:dyDescent="0.3">
      <c r="A98" s="13">
        <v>44432</v>
      </c>
      <c r="B98" s="13" t="s">
        <v>20</v>
      </c>
      <c r="C98" s="30" t="s">
        <v>9</v>
      </c>
      <c r="D98" s="29" t="s">
        <v>26</v>
      </c>
      <c r="E98" s="33" t="s">
        <v>15</v>
      </c>
      <c r="F98" s="26">
        <v>492918</v>
      </c>
      <c r="G98" s="5"/>
      <c r="H98" s="6">
        <v>15862.86</v>
      </c>
      <c r="I98" s="6">
        <v>1799.21</v>
      </c>
      <c r="J98" s="14">
        <f t="shared" si="8"/>
        <v>26257367.033352003</v>
      </c>
      <c r="K98" s="15" t="s">
        <v>21</v>
      </c>
    </row>
    <row r="99" spans="1:11" ht="15.6" x14ac:dyDescent="0.3">
      <c r="A99" s="13">
        <v>44495</v>
      </c>
      <c r="B99" s="13" t="s">
        <v>20</v>
      </c>
      <c r="C99" s="30" t="s">
        <v>9</v>
      </c>
      <c r="D99" s="29" t="s">
        <v>26</v>
      </c>
      <c r="E99" s="33" t="s">
        <v>15</v>
      </c>
      <c r="F99" s="26">
        <v>584599.4</v>
      </c>
      <c r="G99" s="5"/>
      <c r="H99" s="6">
        <v>18852.59</v>
      </c>
      <c r="I99" s="6">
        <v>1783.04</v>
      </c>
      <c r="J99" s="14">
        <f t="shared" si="8"/>
        <v>30925728.307712004</v>
      </c>
      <c r="K99" s="15" t="s">
        <v>21</v>
      </c>
    </row>
    <row r="100" spans="1:11" ht="15.6" x14ac:dyDescent="0.3">
      <c r="A100" s="13">
        <v>44551</v>
      </c>
      <c r="B100" s="13" t="s">
        <v>20</v>
      </c>
      <c r="C100" s="30" t="s">
        <v>9</v>
      </c>
      <c r="D100" s="29" t="s">
        <v>26</v>
      </c>
      <c r="E100" s="33" t="s">
        <v>15</v>
      </c>
      <c r="F100" s="26">
        <v>546311</v>
      </c>
      <c r="G100" s="5"/>
      <c r="H100" s="6">
        <v>17599.78</v>
      </c>
      <c r="I100" s="6">
        <v>1811.2</v>
      </c>
      <c r="J100" s="14">
        <f t="shared" si="8"/>
        <v>29326583.81312</v>
      </c>
      <c r="K100" s="15" t="s">
        <v>21</v>
      </c>
    </row>
  </sheetData>
  <sheetProtection algorithmName="SHA-512" hashValue="xXwwQ8AhAhiVtm7pJGNqxfmDSYgjm7wcQ3NRa1iwCtBUVehGiysuRglx053YRtcgqo5qFoJHNQI31xT61jeuAg==" saltValue="oZ2rpTY6iTc5Tl/NrS+6aw==" spinCount="100000" sheet="1" formatCells="0" formatColumns="0" formatRows="0" insertColumns="0" insertRows="0" insertHyperlinks="0" deleteColumns="0" deleteRows="0" sort="0"/>
  <mergeCells count="11">
    <mergeCell ref="A1:K1"/>
    <mergeCell ref="A2:K2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Guyana Gold Board Guyana Gold Board</cp:lastModifiedBy>
  <dcterms:created xsi:type="dcterms:W3CDTF">2025-08-08T17:35:07Z</dcterms:created>
  <dcterms:modified xsi:type="dcterms:W3CDTF">2025-09-04T18:11:03Z</dcterms:modified>
</cp:coreProperties>
</file>