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dministrator.GGBGOV\Downloads\"/>
    </mc:Choice>
  </mc:AlternateContent>
  <xr:revisionPtr revIDLastSave="0" documentId="13_ncr:1_{C192C944-1FA1-40B4-9D9F-24625E12804D}" xr6:coauthVersionLast="47" xr6:coauthVersionMax="47" xr10:uidLastSave="{00000000-0000-0000-0000-000000000000}"/>
  <bookViews>
    <workbookView xWindow="-108" yWindow="-108" windowWidth="23256" windowHeight="13896" activeTab="3" xr2:uid="{EDC779CE-5C17-41DD-8ECA-5E62574CB25C}"/>
  </bookViews>
  <sheets>
    <sheet name="PG 1- 5, PG 7-13, PG 16-18" sheetId="1" r:id="rId1"/>
    <sheet name="PG 6" sheetId="2" r:id="rId2"/>
    <sheet name="PG 14-15" sheetId="3" r:id="rId3"/>
    <sheet name="19-25" sheetId="4" r:id="rId4"/>
  </sheets>
  <externalReferences>
    <externalReference r:id="rId5"/>
  </externalReferences>
  <definedNames>
    <definedName name="_xlnm.Print_Area" localSheetId="3">'19-25'!$A$1:$K$325</definedName>
    <definedName name="_xlnm.Print_Area" localSheetId="0">'PG 1- 5, PG 7-13, PG 16-18'!$A$1:$L$846</definedName>
    <definedName name="_xlnm.Print_Area" localSheetId="2">'PG 14-15'!$A$1:$N$72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4" i="1" l="1"/>
  <c r="K296" i="4"/>
  <c r="I296" i="4"/>
  <c r="K290" i="4"/>
  <c r="I290" i="4"/>
  <c r="I253" i="4"/>
  <c r="K253" i="4" s="1"/>
  <c r="I252" i="4"/>
  <c r="K252" i="4" s="1"/>
  <c r="K251" i="4"/>
  <c r="K254" i="4" s="1"/>
  <c r="I251" i="4"/>
  <c r="I254" i="4" s="1"/>
  <c r="I247" i="4"/>
  <c r="K247" i="4" s="1"/>
  <c r="I246" i="4"/>
  <c r="K246" i="4" s="1"/>
  <c r="K248" i="4" s="1"/>
  <c r="K211" i="4"/>
  <c r="I211" i="4"/>
  <c r="G211" i="4"/>
  <c r="K210" i="4"/>
  <c r="K209" i="4"/>
  <c r="K208" i="4"/>
  <c r="I205" i="4"/>
  <c r="G205" i="4"/>
  <c r="K204" i="4"/>
  <c r="K203" i="4"/>
  <c r="K205" i="4" s="1"/>
  <c r="I153" i="4"/>
  <c r="I171" i="4" s="1"/>
  <c r="K122" i="4"/>
  <c r="I121" i="4"/>
  <c r="I122" i="4" s="1"/>
  <c r="L122" i="4" s="1"/>
  <c r="I120" i="4"/>
  <c r="K116" i="4"/>
  <c r="I115" i="4"/>
  <c r="I114" i="4"/>
  <c r="I113" i="4"/>
  <c r="I116" i="4" s="1"/>
  <c r="I85" i="4"/>
  <c r="G85" i="4"/>
  <c r="E85" i="4"/>
  <c r="K84" i="4"/>
  <c r="K85" i="4" s="1"/>
  <c r="I84" i="4"/>
  <c r="G84" i="4"/>
  <c r="E84" i="4"/>
  <c r="K83" i="4"/>
  <c r="K82" i="4"/>
  <c r="K81" i="4"/>
  <c r="K78" i="4"/>
  <c r="I78" i="4"/>
  <c r="G78" i="4"/>
  <c r="E78" i="4"/>
  <c r="K77" i="4"/>
  <c r="K76" i="4"/>
  <c r="E69" i="4"/>
  <c r="I63" i="4"/>
  <c r="I39" i="4"/>
  <c r="G39" i="4"/>
  <c r="K38" i="4"/>
  <c r="K37" i="4"/>
  <c r="K36" i="4"/>
  <c r="K39" i="4" s="1"/>
  <c r="I33" i="4"/>
  <c r="G33" i="4"/>
  <c r="K32" i="4"/>
  <c r="K31" i="4"/>
  <c r="K33" i="4" s="1"/>
  <c r="G23" i="4"/>
  <c r="K22" i="4"/>
  <c r="G68" i="4" s="1"/>
  <c r="K68" i="4" s="1"/>
  <c r="I197" i="4" s="1"/>
  <c r="K197" i="4" s="1"/>
  <c r="I22" i="4"/>
  <c r="K21" i="4"/>
  <c r="I67" i="4" s="1"/>
  <c r="I21" i="4"/>
  <c r="I20" i="4"/>
  <c r="I23" i="4" s="1"/>
  <c r="I16" i="4"/>
  <c r="I17" i="4" s="1"/>
  <c r="G16" i="4"/>
  <c r="G17" i="4" s="1"/>
  <c r="I15" i="4"/>
  <c r="K15" i="4" s="1"/>
  <c r="E65" i="3"/>
  <c r="N61" i="3"/>
  <c r="N18" i="3" s="1"/>
  <c r="N21" i="3" s="1"/>
  <c r="M61" i="3"/>
  <c r="M18" i="3" s="1"/>
  <c r="M21" i="3" s="1"/>
  <c r="M25" i="3" s="1"/>
  <c r="L61" i="3"/>
  <c r="L18" i="3" s="1"/>
  <c r="L21" i="3" s="1"/>
  <c r="L25" i="3" s="1"/>
  <c r="K61" i="3"/>
  <c r="K18" i="3" s="1"/>
  <c r="K21" i="3" s="1"/>
  <c r="J61" i="3"/>
  <c r="J18" i="3" s="1"/>
  <c r="J21" i="3" s="1"/>
  <c r="I61" i="3"/>
  <c r="I18" i="3" s="1"/>
  <c r="I21" i="3" s="1"/>
  <c r="H61" i="3"/>
  <c r="H18" i="3" s="1"/>
  <c r="H21" i="3" s="1"/>
  <c r="G61" i="3"/>
  <c r="G18" i="3" s="1"/>
  <c r="G21" i="3" s="1"/>
  <c r="F61" i="3"/>
  <c r="F65" i="3" s="1"/>
  <c r="E61" i="3"/>
  <c r="D61" i="3"/>
  <c r="N60" i="3"/>
  <c r="N59" i="3"/>
  <c r="M56" i="3"/>
  <c r="M65" i="3" s="1"/>
  <c r="L56" i="3"/>
  <c r="L65" i="3" s="1"/>
  <c r="K56" i="3"/>
  <c r="K65" i="3" s="1"/>
  <c r="J56" i="3"/>
  <c r="J65" i="3" s="1"/>
  <c r="I56" i="3"/>
  <c r="I65" i="3" s="1"/>
  <c r="H56" i="3"/>
  <c r="H65" i="3" s="1"/>
  <c r="G56" i="3"/>
  <c r="G65" i="3" s="1"/>
  <c r="F56" i="3"/>
  <c r="E56" i="3"/>
  <c r="D56" i="3"/>
  <c r="D65" i="3" s="1"/>
  <c r="N55" i="3"/>
  <c r="N54" i="3"/>
  <c r="N56" i="3" s="1"/>
  <c r="E21" i="3"/>
  <c r="D21" i="3"/>
  <c r="N20" i="3"/>
  <c r="N19" i="3"/>
  <c r="E18" i="3"/>
  <c r="D18" i="3"/>
  <c r="M15" i="3"/>
  <c r="L15" i="3"/>
  <c r="H15" i="3"/>
  <c r="H25" i="3" s="1"/>
  <c r="G15" i="3"/>
  <c r="G25" i="3" s="1"/>
  <c r="N14" i="3"/>
  <c r="L13" i="3"/>
  <c r="E13" i="3"/>
  <c r="N13" i="3" s="1"/>
  <c r="M12" i="3"/>
  <c r="L12" i="3"/>
  <c r="H12" i="3"/>
  <c r="G12" i="3"/>
  <c r="F12" i="3"/>
  <c r="F15" i="3" s="1"/>
  <c r="E12" i="3"/>
  <c r="E15" i="3" s="1"/>
  <c r="E25" i="3" s="1"/>
  <c r="D12" i="3"/>
  <c r="D15" i="3" s="1"/>
  <c r="D25" i="3" s="1"/>
  <c r="G27" i="2"/>
  <c r="I27" i="2" s="1"/>
  <c r="F22" i="2"/>
  <c r="F25" i="2" s="1"/>
  <c r="F29" i="2" s="1"/>
  <c r="I20" i="2"/>
  <c r="I16" i="2"/>
  <c r="H14" i="2"/>
  <c r="H22" i="2" s="1"/>
  <c r="H25" i="2" s="1"/>
  <c r="H29" i="2" s="1"/>
  <c r="G14" i="2"/>
  <c r="G22" i="2" s="1"/>
  <c r="G25" i="2" s="1"/>
  <c r="G29" i="2" s="1"/>
  <c r="F14" i="2"/>
  <c r="I13" i="2"/>
  <c r="I10" i="2"/>
  <c r="I14" i="2" s="1"/>
  <c r="I22" i="2" s="1"/>
  <c r="I25" i="2" s="1"/>
  <c r="J826" i="1"/>
  <c r="J133" i="1" s="1"/>
  <c r="L818" i="1"/>
  <c r="L816" i="1"/>
  <c r="J815" i="1"/>
  <c r="J816" i="1" s="1"/>
  <c r="L812" i="1"/>
  <c r="J811" i="1"/>
  <c r="J812" i="1" s="1"/>
  <c r="J818" i="1" s="1"/>
  <c r="J117" i="1" s="1"/>
  <c r="J786" i="1"/>
  <c r="J783" i="1"/>
  <c r="J782" i="1"/>
  <c r="J727" i="1"/>
  <c r="J139" i="1" s="1"/>
  <c r="J257" i="1" s="1"/>
  <c r="N724" i="1"/>
  <c r="L723" i="1"/>
  <c r="J722" i="1"/>
  <c r="J721" i="1"/>
  <c r="J720" i="1"/>
  <c r="J719" i="1"/>
  <c r="J723" i="1" s="1"/>
  <c r="J138" i="1" s="1"/>
  <c r="J239" i="1" s="1"/>
  <c r="J718" i="1"/>
  <c r="J717" i="1"/>
  <c r="J716" i="1"/>
  <c r="L707" i="1"/>
  <c r="L786" i="1" s="1"/>
  <c r="J707" i="1"/>
  <c r="J705" i="1"/>
  <c r="L703" i="1"/>
  <c r="J702" i="1"/>
  <c r="J701" i="1"/>
  <c r="J700" i="1"/>
  <c r="J699" i="1"/>
  <c r="J698" i="1"/>
  <c r="J703" i="1" s="1"/>
  <c r="J122" i="1" s="1"/>
  <c r="J256" i="1" s="1"/>
  <c r="L683" i="1"/>
  <c r="L684" i="1" s="1"/>
  <c r="J682" i="1"/>
  <c r="J681" i="1"/>
  <c r="J683" i="1" s="1"/>
  <c r="L680" i="1"/>
  <c r="J679" i="1"/>
  <c r="J678" i="1"/>
  <c r="J680" i="1" s="1"/>
  <c r="L649" i="1"/>
  <c r="L653" i="1" s="1"/>
  <c r="L657" i="1" s="1"/>
  <c r="J649" i="1"/>
  <c r="J653" i="1" s="1"/>
  <c r="J657" i="1" s="1"/>
  <c r="L639" i="1"/>
  <c r="J639" i="1"/>
  <c r="J635" i="1"/>
  <c r="L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233" i="1" s="1"/>
  <c r="J595" i="1"/>
  <c r="J594" i="1"/>
  <c r="L590" i="1"/>
  <c r="J588" i="1"/>
  <c r="J587" i="1"/>
  <c r="J586" i="1"/>
  <c r="J584" i="1"/>
  <c r="J590" i="1" s="1"/>
  <c r="J176" i="1" s="1"/>
  <c r="L582" i="1"/>
  <c r="J582" i="1"/>
  <c r="J577" i="1"/>
  <c r="L576" i="1"/>
  <c r="L579" i="1" s="1"/>
  <c r="J575" i="1"/>
  <c r="J576" i="1" s="1"/>
  <c r="J579" i="1" s="1"/>
  <c r="J172" i="1" s="1"/>
  <c r="J574" i="1"/>
  <c r="J573" i="1"/>
  <c r="L571" i="1"/>
  <c r="J571" i="1"/>
  <c r="L569" i="1"/>
  <c r="J568" i="1"/>
  <c r="J567" i="1"/>
  <c r="J566" i="1"/>
  <c r="J569" i="1" s="1"/>
  <c r="J170" i="1" s="1"/>
  <c r="L564" i="1"/>
  <c r="J564" i="1"/>
  <c r="I520" i="1"/>
  <c r="L518" i="1"/>
  <c r="L516" i="1"/>
  <c r="L520" i="1" s="1"/>
  <c r="L258" i="1"/>
  <c r="L259" i="1" s="1"/>
  <c r="L257" i="1"/>
  <c r="L256" i="1"/>
  <c r="L248" i="1"/>
  <c r="J246" i="1"/>
  <c r="J245" i="1"/>
  <c r="J248" i="1" s="1"/>
  <c r="J236" i="1"/>
  <c r="L226" i="1"/>
  <c r="J226" i="1"/>
  <c r="L174" i="1"/>
  <c r="L178" i="1" s="1"/>
  <c r="L182" i="1" s="1"/>
  <c r="L229" i="1" s="1"/>
  <c r="L234" i="1" s="1"/>
  <c r="L240" i="1" s="1"/>
  <c r="L141" i="1"/>
  <c r="J137" i="1"/>
  <c r="J141" i="1" s="1"/>
  <c r="L134" i="1"/>
  <c r="L135" i="1" s="1"/>
  <c r="J134" i="1"/>
  <c r="J130" i="1"/>
  <c r="L129" i="1"/>
  <c r="L131" i="1" s="1"/>
  <c r="J129" i="1"/>
  <c r="J128" i="1"/>
  <c r="J131" i="1" s="1"/>
  <c r="L123" i="1"/>
  <c r="L124" i="1" s="1"/>
  <c r="J120" i="1"/>
  <c r="L118" i="1"/>
  <c r="J116" i="1"/>
  <c r="J180" i="1" l="1"/>
  <c r="K67" i="4"/>
  <c r="I196" i="4" s="1"/>
  <c r="K196" i="4" s="1"/>
  <c r="I69" i="4"/>
  <c r="I70" i="4"/>
  <c r="G61" i="4"/>
  <c r="I248" i="4"/>
  <c r="K20" i="4"/>
  <c r="K16" i="4"/>
  <c r="E62" i="4" s="1"/>
  <c r="N65" i="3"/>
  <c r="N12" i="3"/>
  <c r="N15" i="3" s="1"/>
  <c r="N25" i="3" s="1"/>
  <c r="I12" i="3"/>
  <c r="I15" i="3" s="1"/>
  <c r="I25" i="3" s="1"/>
  <c r="J12" i="3"/>
  <c r="J15" i="3" s="1"/>
  <c r="J25" i="3" s="1"/>
  <c r="K12" i="3"/>
  <c r="K15" i="3" s="1"/>
  <c r="K25" i="3" s="1"/>
  <c r="F18" i="3"/>
  <c r="F21" i="3" s="1"/>
  <c r="F25" i="3" s="1"/>
  <c r="I29" i="2"/>
  <c r="L142" i="1"/>
  <c r="N133" i="1"/>
  <c r="J135" i="1"/>
  <c r="J142" i="1" s="1"/>
  <c r="J238" i="1"/>
  <c r="L250" i="1"/>
  <c r="L253" i="1" s="1"/>
  <c r="J252" i="1" s="1"/>
  <c r="J118" i="1"/>
  <c r="J684" i="1"/>
  <c r="J121" i="1" s="1"/>
  <c r="J174" i="1"/>
  <c r="J178" i="1" s="1"/>
  <c r="J182" i="1" s="1"/>
  <c r="J258" i="1"/>
  <c r="J781" i="1"/>
  <c r="J634" i="1"/>
  <c r="E63" i="4" l="1"/>
  <c r="E70" i="4" s="1"/>
  <c r="K62" i="4"/>
  <c r="I191" i="4" s="1"/>
  <c r="G66" i="4"/>
  <c r="K23" i="4"/>
  <c r="K17" i="4"/>
  <c r="G63" i="4"/>
  <c r="K61" i="4"/>
  <c r="J259" i="1"/>
  <c r="J229" i="1"/>
  <c r="J234" i="1" s="1"/>
  <c r="J632" i="1"/>
  <c r="J237" i="1"/>
  <c r="J123" i="1"/>
  <c r="J124" i="1" s="1"/>
  <c r="N144" i="1" s="1"/>
  <c r="G190" i="4" l="1"/>
  <c r="K63" i="4"/>
  <c r="K66" i="4"/>
  <c r="G69" i="4"/>
  <c r="G70" i="4"/>
  <c r="I192" i="4"/>
  <c r="K191" i="4"/>
  <c r="J240" i="1"/>
  <c r="J250" i="1" s="1"/>
  <c r="J253" i="1" s="1"/>
  <c r="N258" i="1" s="1"/>
  <c r="K69" i="4" l="1"/>
  <c r="I195" i="4"/>
  <c r="K70" i="4"/>
  <c r="K190" i="4"/>
  <c r="K192" i="4" s="1"/>
  <c r="G192" i="4"/>
  <c r="I198" i="4" l="1"/>
  <c r="K195" i="4"/>
  <c r="K198" i="4" s="1"/>
</calcChain>
</file>

<file path=xl/sharedStrings.xml><?xml version="1.0" encoding="utf-8"?>
<sst xmlns="http://schemas.openxmlformats.org/spreadsheetml/2006/main" count="885" uniqueCount="520">
  <si>
    <t>REPORT OF CHARTERED ACCOUNTANTS</t>
  </si>
  <si>
    <t>NIZAM ALI AND COMPANY</t>
  </si>
  <si>
    <t>TO THE AUDITOR GENERAL</t>
  </si>
  <si>
    <t>ON THE FINANCIAL STATEMENTS OF GUYANA GOLD BOARD</t>
  </si>
  <si>
    <t>FOR THE YEAR ENDED DECEMBER 31, 2023</t>
  </si>
  <si>
    <t>INDEPENDENT AUDITORS’ REPORT</t>
  </si>
  <si>
    <t>To the Board of Directors of the Guyana Gold Board</t>
  </si>
  <si>
    <t>Report on the Audit of the Financial Statements</t>
  </si>
  <si>
    <t>Opinion</t>
  </si>
  <si>
    <t>We have audited the financial statements of the Guyana Gold Board. which comprise the statement of financial position as at December 31, 2023 and the statements of profit or loss and other comprehensive income, changes in equity and cash flows for the year then ended, and notes to the financial statements, including a summary of significant accounting policies.</t>
  </si>
  <si>
    <t>In our opinion, the accompanying  financial statements present fairly, in all material respects, the financial position of  the Guyana Gold Board as of December 31, 2023 and its financial performance and its cash flows for the year then ended in accordance with International Financial Reporting Standards (IFRS).</t>
  </si>
  <si>
    <t>Basis for Opinion</t>
  </si>
  <si>
    <t>We conducted our audit in accordance with International Standards on Auditing. Our responsibilities under those Standards are further described in the Auditor's Responsibilities for the Audit of the Financial Statement section of our report. We are independent of the Guyana Gold Board in accordance with the International Ethics Standards Board of Accountants' Code of Ethics for Professional Accountants together with the ethical requirements that are relevant to our audit of the financial statements and we have fulfilled our other ethical responsibilities in accordance with these requirements. We believe the audit evidence we have obtained is sufficient and appropriate to provide a basis for our opinion.</t>
  </si>
  <si>
    <t>Emphasis of Matter</t>
  </si>
  <si>
    <t>Without qualifying our opinion:</t>
  </si>
  <si>
    <t>We draw attention to note 2 (g) of the financial statements. Management has represented to us that the Guyana Gold Board is exempted from Corporation and Property Taxes. We are unable to ascertain the relevant authority that gives legal effect to this exemption. The Guyana Gold Board has not paid any Corporation or Property Taxes since its formation and no provision for such taxes has been made in the financial statements.</t>
  </si>
  <si>
    <t>Responsibilities of Management and Those Charged with Governance for the Financial Statement</t>
  </si>
  <si>
    <t>Management is responsible for the preparation and fair presentation of the financial statements in accordance with IFRSs, and for such internal control as management determines is necessary to enable  the preparation of financial statements that are free from material misstatement, whether due to fraud or error.</t>
  </si>
  <si>
    <t>In preparing the financial statements, management is responsible for assessing the Guyan Gold Board's ability to continue as a going concern, disclosing, as applicable, matters related to going concern and using the going concern basis of accounting unless management either intends to liquidate the Guyana Gold Board or to cease operations, or has no realistic alternative but to do so.</t>
  </si>
  <si>
    <t>Those charged with governance are responsible for overseeing the Guyana Gold Board's Financial reporting process.</t>
  </si>
  <si>
    <t>Auditor's Responsibilities for the Audit of the Financial Statements.</t>
  </si>
  <si>
    <t>Our objectives are to obtain reasonable assurance about whether the financial statements as a whole are free from material misstatement, whether due to fraud or error and to issue an auditors' report that includes our opinion. Reasonable assurance is a high level of assurance but is not guarantee that an audit conducted in accordance with International Standards on Auditing will always detect a material misstatement when it exists. Misstatement can arise from fraud or error and are considered material if, individually or in the aggregate, they could reasonably be expected to influence the economic decision of user taken on the basis of these financial statements.</t>
  </si>
  <si>
    <t>As part of an audit in accordance with International Standards on Auditing,  we exercise professional judgment and  maintain professional skepticism throughout the audit. we also:</t>
  </si>
  <si>
    <t>⦁</t>
  </si>
  <si>
    <t>Identify and assess the risks of material misstatement of the financial statements, whether due to fraud or errors,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t>
  </si>
  <si>
    <t>Obtain an understanding of internal control relevant to the audit in order to design audit procedures that are appropriate in the circumstances, but not for the purpose of expressing an opinion on the effectiveness of the Guyana Gold Board's internal control.</t>
  </si>
  <si>
    <t>Evaluate the appropriateness of accounting policies used and the reasonableness of accounting  estimates and related disclosures made by management.</t>
  </si>
  <si>
    <t>Conclude on the appropriateness of management's use of the going concern basis of accounting and, based on the audit evidence obtained, whether a material uncertainly exits related to events or condition that may cast significant doubt on the Guyana Gold Board's ability to continue as a going concern. If we conclude that a material uncertainty exists we are required to draw attention in our auditors' report to the related disclosure in the financial statement or, if such disclosure are inadequate, to modify our opinion. Our conclusions are based on the audit evidence obtained up to the date of our auditors' report. However, further event or conditions may cause the Guyana Gold Board to cease to continue as a going concern.</t>
  </si>
  <si>
    <t>Evaluate the overall presentation, structure and content of the financial statements, including the disclosure's and whether the financial statements represent the underlying transaction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</si>
  <si>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</si>
  <si>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Chartered Accountants</t>
  </si>
  <si>
    <t>Georgetown, Guyana</t>
  </si>
  <si>
    <t>Guyana Gold Board</t>
  </si>
  <si>
    <t>Statement of Financial Position</t>
  </si>
  <si>
    <t>As at December 31, 2023</t>
  </si>
  <si>
    <t>With comparative figures for 2022</t>
  </si>
  <si>
    <t xml:space="preserve">(Expressed in Guyana Dollars)  </t>
  </si>
  <si>
    <t>Restated*</t>
  </si>
  <si>
    <t>ASSETS</t>
  </si>
  <si>
    <t>Notes</t>
  </si>
  <si>
    <t>$</t>
  </si>
  <si>
    <t>Non-current assets</t>
  </si>
  <si>
    <t>Property, plant and equipment</t>
  </si>
  <si>
    <t>Right of use asset</t>
  </si>
  <si>
    <t>Current assets</t>
  </si>
  <si>
    <t>Inventories</t>
  </si>
  <si>
    <t>Receivables and prepayment</t>
  </si>
  <si>
    <t>Cash and Bank</t>
  </si>
  <si>
    <t>Total Assets</t>
  </si>
  <si>
    <t>EQUITY AND LIABILITIES</t>
  </si>
  <si>
    <t>Equity</t>
  </si>
  <si>
    <t>Government contribution</t>
  </si>
  <si>
    <t>Accumulated deficit</t>
  </si>
  <si>
    <t>Revaluation reserve</t>
  </si>
  <si>
    <t>Non-current liabilities</t>
  </si>
  <si>
    <t>Lease obligations</t>
  </si>
  <si>
    <t>20 (a)</t>
  </si>
  <si>
    <t>Advance from Ministry of Finance</t>
  </si>
  <si>
    <t>Current liabilities</t>
  </si>
  <si>
    <t>20 (b)</t>
  </si>
  <si>
    <t>Payables and accruals</t>
  </si>
  <si>
    <t>Bank overdraft</t>
  </si>
  <si>
    <t>Total equity and liabilities</t>
  </si>
  <si>
    <t>On behalf of the Board of Directors</t>
  </si>
  <si>
    <t>……………………….</t>
  </si>
  <si>
    <t>………………….</t>
  </si>
  <si>
    <t>DIRECTOR</t>
  </si>
  <si>
    <t>* See note 2 (j)</t>
  </si>
  <si>
    <t>The accompanying notes form an integral part of these financial statements.</t>
  </si>
  <si>
    <t>Statement of Profit or Loss and Other Comprehensive Income</t>
  </si>
  <si>
    <t>For the year ended December 31, 2023</t>
  </si>
  <si>
    <t>Sales</t>
  </si>
  <si>
    <t>Cost of sales</t>
  </si>
  <si>
    <t>Loss</t>
  </si>
  <si>
    <t>Other income</t>
  </si>
  <si>
    <t>Operating loss</t>
  </si>
  <si>
    <t>Administrative expenses</t>
  </si>
  <si>
    <t>Loss for the year</t>
  </si>
  <si>
    <t>Statement of Cash Flows</t>
  </si>
  <si>
    <t xml:space="preserve">(Expressed in Guyana Dollars) </t>
  </si>
  <si>
    <t>Cash flows from operating activities</t>
  </si>
  <si>
    <t>Adjustments for:</t>
  </si>
  <si>
    <t>Gain on disposal of plant &amp; equipment</t>
  </si>
  <si>
    <t>Depreciation and amortisation</t>
  </si>
  <si>
    <t>Operating loss before working capital changes</t>
  </si>
  <si>
    <t>Change in inventories</t>
  </si>
  <si>
    <t>Change in accounts receivable and prepayments</t>
  </si>
  <si>
    <t>Change in lease obligation</t>
  </si>
  <si>
    <t>Change in accounts payables</t>
  </si>
  <si>
    <t>Net cash generated from operating activities</t>
  </si>
  <si>
    <t>Cash flow from investing activities</t>
  </si>
  <si>
    <t>Purchase of intangible asset</t>
  </si>
  <si>
    <t>Acquisition of non current asset</t>
  </si>
  <si>
    <t>Acquisition of right of use asset</t>
  </si>
  <si>
    <t>Proceeds from disposal</t>
  </si>
  <si>
    <t>Net cash used in investing activities</t>
  </si>
  <si>
    <t>Net increase  in cash and cash equivalents</t>
  </si>
  <si>
    <t>Cash and cash equivalents - January 1</t>
  </si>
  <si>
    <t>Cash and cash equivalents -  December 31</t>
  </si>
  <si>
    <t>Represented By:</t>
  </si>
  <si>
    <t xml:space="preserve">Cash on hand and at bank </t>
  </si>
  <si>
    <t>Bank overdraft- unsecured</t>
  </si>
  <si>
    <t>Notes to financial statements</t>
  </si>
  <si>
    <t>1.</t>
  </si>
  <si>
    <t>Incorporation and Activities</t>
  </si>
  <si>
    <t>The Guyana Gold Board was formed under the Act of parliament which is referred to as the Guyana Gold Board Act 181. Its principal activities as defined in Section 4 are as follows :-</t>
  </si>
  <si>
    <t>a)</t>
  </si>
  <si>
    <t>To carry on the business of trading in gold ;</t>
  </si>
  <si>
    <t>b)</t>
  </si>
  <si>
    <t>To secure at all times an adequate supply of gold and to ensure its equitable distribution in Guyana at fair prices.</t>
  </si>
  <si>
    <t>c)</t>
  </si>
  <si>
    <t>To purchase all gold produced in Guyana;</t>
  </si>
  <si>
    <t>d)</t>
  </si>
  <si>
    <t>To sell all gold in and out of Guyana;</t>
  </si>
  <si>
    <t>e)</t>
  </si>
  <si>
    <t>To engage in other related commercial or industrial activities.</t>
  </si>
  <si>
    <t>Under regulation 4 of 1997 made under the Guyana Gold Board Act 1981, the Board may issue an authorization to possess, sell or export gold produced in Guyana. The gold held by dealers can either be exported or sold to the Board directly. At 31 December 2023 - six (6) - 2022- six (6) such dealers were licensed.</t>
  </si>
  <si>
    <t>The Guyana Gold Board entered into an agreement with Stonex Commodities DMCC on 10 March, 2022, Shirpur Gold DMCC on 11 April, 2022 and Nubia Trading DMCC in May of 2022 for the refining and sale of its gold in Dubai. Under this agreement, the Board considers the price of the London Bullion Market Association (LBMA) and advises the refiners of the quantity and the price of golf the board is willing to sell. Holding cost is charged by Shirpur Gold DMCC. Nubia Trading DMCC is given a 3% discount on the LBMA market price of gold.</t>
  </si>
  <si>
    <t>2.</t>
  </si>
  <si>
    <t>Significant accounting policies</t>
  </si>
  <si>
    <t>(a)</t>
  </si>
  <si>
    <t>(i) Basis of preparation and statement of compliance</t>
  </si>
  <si>
    <t>GSFI</t>
  </si>
  <si>
    <t>The financial statements of the Board have been prepared in accordance with International Financial Reporting Standards (IFRS) issued by the International Accounting Standards Board and are presented in Guyana dollars, which is the functional currency. The financial statements have been prepared under the historical cost convention, as modified by the revaluation of financial assets and financial liabilities at fair value through profit or loss.</t>
  </si>
  <si>
    <t>The preparation of financial statements in conformity with International Financial Reporting Standards requires management to make judgments, estimates and assumptions that affect the application of accounting policies and the reported amounts of assets and liabilities and disclosures of contingent assets and liabilities at the date of the financial statements and reported amounts of revenue and expenses during the reporting period. Actual results could differ from those estimates.  The areas involving critical accounting estimates or a higher degree of judgment are identified in note 3.</t>
  </si>
  <si>
    <t>Note 3</t>
  </si>
  <si>
    <t>The financial statements were authorised for issue by the Board of Directors on ….....................</t>
  </si>
  <si>
    <t>(ii) New standards and interpretations adopted</t>
  </si>
  <si>
    <t>The following new and amended pronouncements which became effective on January 1, 2023 were adopted by the company.  The adoption of these pronouncements did not have any impact on the financial statements.</t>
  </si>
  <si>
    <t>IFRS 17 - Insurance Contracts</t>
  </si>
  <si>
    <t>IFRS 17 requires insurance liabilities to be measured at a current fulfillment value and provides a more uniform measurement and presentation approach for all insurance contracts.  These requirements are designed to achieve the goal of a consistent, principle-based accounting for insurance contracts.  IFRS 17 supersedes IFRS 4.</t>
  </si>
  <si>
    <t>Significant accounting policies, continued</t>
  </si>
  <si>
    <t>(ii) New standards and interpretations adopted, continued</t>
  </si>
  <si>
    <t>Amendments</t>
  </si>
  <si>
    <t>Applying IFRS 9 'Financial Instruments' with IFRS 4 'Insurance Contracts' (Amendments to IFRS 4)</t>
  </si>
  <si>
    <t xml:space="preserve">Insurance Contracts provide two options for entities that issue insurance contracts within the scope of IFRS 4: </t>
  </si>
  <si>
    <t>(i) an option that permits entities to reclassify, from profit or loss to other comprehensive income, some of the income or expenses arising from designated financial assets; this is the so-called overlay approach, and</t>
  </si>
  <si>
    <t>(ii) an optional temporary exemption from applying IFRS 9 for entities whose predominant activity is issuing contracts within the scope of IFRS 4; this is the so-called deferral approach.</t>
  </si>
  <si>
    <t>Extension of the Temporary Exemption from Applying IFRS 9 (Amendments to IFRS 4)</t>
  </si>
  <si>
    <t>The amendment changes the fixed expiry date for the temporary exemption in IFRS 4 Insurance Contracts from applying IFRS 9 Financial Instruments, so that entities would be required to apply IFRS 9 for annual periods beginning on or after 1 January 2023.</t>
  </si>
  <si>
    <t>Disclosure of Accounting Policies (Amendments to IAS 1 and IFRS Practice Statement 2)</t>
  </si>
  <si>
    <t>The amendments require that an entity discloses its material accounting policies, instead of its significant accounting policies. Further amendments explain how an entity can identify a material accounting policy. Examples of when an accounting policy is likely to be material are added. To support the amendment, the Board has also developed guidance and examples to explain and demonstrate the application of the ‘four-step materiality process’ described in IFRS Practice Statement 2.</t>
  </si>
  <si>
    <t>Definition of Accounting Estimates (Amendments to IAS 8)</t>
  </si>
  <si>
    <t>The amendments replace the definition of a change in accounting estimates with a definition of accounting estimates. Under the new definition, accounting estimates are “monetary amounts in financial statements that are subject to measurement uncertainty”.  Entities develop accounting estimates if accounting policies require items in financial statements to be measured in a way that involves measurement uncertainty. The amendments clarify that a change in accounting estimate that results from new information or new developments is not the correction of an error.</t>
  </si>
  <si>
    <t>Deferred Tax related to Assets and Liabilities arising from a Single Transaction (Amendments to IAS 12)</t>
  </si>
  <si>
    <t>The amendments clarify that the initial recognition exemption does not apply to transactions in which equal amounts of deductible and taxable temporary differences arise on initial recognition.</t>
  </si>
  <si>
    <t>Initial Application of IFRS 17 and IFRS 9 — Comparative Information (Amendment to IFRS 17)</t>
  </si>
  <si>
    <t>The amendment permits entities that first apply IFRS 17 and IFRS 9 at the same time to present comparative information about a financial asset as if the classification and measurement requirements of IFRS 9 had been applied to that financial asset before.</t>
  </si>
  <si>
    <t>International Tax Reform — Pillar Two Model Rules (Amendments to IAS 12)</t>
  </si>
  <si>
    <t>The amendments provide a temporary exception to the requirements regarding deferred tax assets and liabilities related to pillar two income taxes.</t>
  </si>
  <si>
    <t>(iii) New Standards, amendments and interpretations not yet adopted</t>
  </si>
  <si>
    <t xml:space="preserve">The following new and amended pronouncements which are not yet effective have not been early adopted by the company.  The company is assessing the impact, if any, these pronouncements will have on future reporting. </t>
  </si>
  <si>
    <t>Effective date</t>
  </si>
  <si>
    <t>Classification of Liabilities as Current or Non-Current (Amendments to IAS 1)</t>
  </si>
  <si>
    <t>The amendments aim to promote consistency in applying the requirements by helping companies determine whether, in the statement of financial position, debt and other liabilities with an uncertain settlement date should be classified as current (due or potentially due to be settled within one year) or non-current.</t>
  </si>
  <si>
    <t>Lease Liability in a Sale and Leaseback (Amendments to IFRS 16)</t>
  </si>
  <si>
    <t>The amendment clarifies how a seller-lessee subsequently measures sale and leaseback transactions that satisfy the requirements in IFRS 15 to be accounted for as a sale.</t>
  </si>
  <si>
    <t>Non-current Liabilities with Covenants (Amendments to IAS 1)</t>
  </si>
  <si>
    <t>The amendment clarifies how conditions with which an entity must comply within twelve months after the reporting period affect the classification of a liability.</t>
  </si>
  <si>
    <t>Supplier Finance Arrangements (Amendments to IAS 7 and IFRS 7)</t>
  </si>
  <si>
    <t>The amendments add disclosure requirements, and ‘signposts’ within existing disclosure requirements, that ask entities to provide qualitative and quantitative information about supplier finance arrangements.</t>
  </si>
  <si>
    <t>Foreign Currency Transaction</t>
  </si>
  <si>
    <t>Transactions involving foreign currencies are translated at the exchange rates at the dates of these transactions. At the date of the statement of Financial Position, all assets and liabilities denominated in foreign currencies are translated into Guyana dollars at the exchange rates ruling at that date. Gains and losses arising from the settlement of and from the translation of monetary assets and liabilities denominated in foreign currencies are recognized in the statement of profit or loss.</t>
  </si>
  <si>
    <t>OK</t>
  </si>
  <si>
    <t>Cash and Cash Equivalents</t>
  </si>
  <si>
    <t>Cash and cash equivalents are held for the purpose of meeting short term cash commitments rather than investments or other purposes. These are readily convertible to a known amount of cash, with maturity dates of three months or less.</t>
  </si>
  <si>
    <t>Non-Current Assets and Depreciation</t>
  </si>
  <si>
    <t>Plant and Equipment are stated at cost less accumulated depreciation and any recognised impairment loss.</t>
  </si>
  <si>
    <t>Depreciation is calculated on the straight line method at rates sufficient to write off the cost over their estimated useful lives as follows:</t>
  </si>
  <si>
    <t xml:space="preserve">Motor Vehicles </t>
  </si>
  <si>
    <t>-</t>
  </si>
  <si>
    <t>Furniture, fixtures and fittings</t>
  </si>
  <si>
    <t>Office equipment</t>
  </si>
  <si>
    <t>Computer and other short term assets</t>
  </si>
  <si>
    <t>Laboratory and smelting room renovation</t>
  </si>
  <si>
    <t>Computer software</t>
  </si>
  <si>
    <t>Office and renovation</t>
  </si>
  <si>
    <t>5% to 12.5%</t>
  </si>
  <si>
    <t>No depreciation is charged in the year of disposal. The gain or loss arising on the disposal of plant and equipment is determined as the difference between the sales proceeds and the carrying amount of the asset and is recognised in the statement of  profit or loss.</t>
  </si>
  <si>
    <t>Inventories are valued at fair value using the LBMA market price at the end of each month. Gains or losses arising on revaluation is recognised in the statement of profit and loss.</t>
  </si>
  <si>
    <t>f)</t>
  </si>
  <si>
    <t>Revenue and expense recognition</t>
  </si>
  <si>
    <t>Local Sales</t>
  </si>
  <si>
    <t>The board recognises revenue from local sales when the customer takes possession of the gold and fully confirms to criteria for revenue recognition under IFRS 15. Prices are fixed accordingly to the London Daily Fix at the time of sale.</t>
  </si>
  <si>
    <t>Foreign sales</t>
  </si>
  <si>
    <t>The Board recognizes revenue when Shirpur Gold DMCC, Nubia Trading DMCC or Stonex Commodities DMCC provide a sale confirmation after the Guyana Gold Board requests a sale of a specific quantity to be made at a specific price.</t>
  </si>
  <si>
    <t>Sale of refined gold is marketed as follows:</t>
  </si>
  <si>
    <t>(i)</t>
  </si>
  <si>
    <t>Spot transactions</t>
  </si>
  <si>
    <t>(ii)</t>
  </si>
  <si>
    <t>Forward transactions</t>
  </si>
  <si>
    <t>(iii)</t>
  </si>
  <si>
    <t>Option transactions</t>
  </si>
  <si>
    <t>There were no forward contracts entered into by the Board during the year.</t>
  </si>
  <si>
    <t>Expenses</t>
  </si>
  <si>
    <t>Expenses are recognised on accrual basis.</t>
  </si>
  <si>
    <t>g)</t>
  </si>
  <si>
    <t>Taxation</t>
  </si>
  <si>
    <t>In management's critical judgment, the Board has not accrued for corporation and property taxes in the financial year. The Guyana Gold Board Act did not indicate whether the Board is exempt from any forms of taxation and clarity of this matter should be related to Guyana Revenue Authority for advisory.</t>
  </si>
  <si>
    <t xml:space="preserve">To be amended </t>
  </si>
  <si>
    <t>GGB 2016</t>
  </si>
  <si>
    <t>h)</t>
  </si>
  <si>
    <t>Purchases</t>
  </si>
  <si>
    <t>Purchases of gold are based on the London daily fix per ounce of gold quoted in United States dollar (US$). The payment for gold purchased is based on assumed purity with a payout factor of the average historical result from assaying. An initial payment is made after a deduction of US$4.25 per ounce from the average US$:G$ exchange rates obtained from six commercial banks. Payment made on the payout factor is adjusted when actual assaying results are determined. For results higher than the payout factor, the Board pays the miners an additional amount. For results lower than the payout factor, the miners reimburse the Board with the difference from future transactions.</t>
  </si>
  <si>
    <t>i)</t>
  </si>
  <si>
    <t>Financial instruments</t>
  </si>
  <si>
    <t>Financial assets and liabilities are recognised on the Board's statement of financial position when the Board becomes a party to the contractual provisions of the instruments.</t>
  </si>
  <si>
    <t>Accounts receivable and prepayment</t>
  </si>
  <si>
    <t>These were recognised at amortised cost.</t>
  </si>
  <si>
    <t>Accounts payable</t>
  </si>
  <si>
    <t>These are recognised at amortised cost.</t>
  </si>
  <si>
    <t>Bank balances</t>
  </si>
  <si>
    <t>These are recognised at fair value.</t>
  </si>
  <si>
    <t>Related parties balances</t>
  </si>
  <si>
    <t>j)</t>
  </si>
  <si>
    <t>Restatement</t>
  </si>
  <si>
    <t>Pursuant to a detailed  reconciliation, the Board adjusted the balance due to the Ministry of Finance by  $81,482,716 resulting in the following restatements:</t>
  </si>
  <si>
    <t>Statement of financial position</t>
  </si>
  <si>
    <t>Advance from Ministry of finance</t>
  </si>
  <si>
    <t xml:space="preserve">As previously stated </t>
  </si>
  <si>
    <t>As previously stated</t>
  </si>
  <si>
    <t>Restated</t>
  </si>
  <si>
    <t>Recheck round to balance sheet</t>
  </si>
  <si>
    <t>k)</t>
  </si>
  <si>
    <t>Defined Contribution Plan</t>
  </si>
  <si>
    <t>The Board participates in a multi-employer plan, the assets of which are held in trustee-administered funds which are separate from the Board's finances. The plan is generally funded by payments from participating members taking account of recommendations of independent qualified actuaries.</t>
  </si>
  <si>
    <t>3.</t>
  </si>
  <si>
    <t>Critical accounting estimates and judgments</t>
  </si>
  <si>
    <t xml:space="preserve">These financial statements include estimates which, by their nature, are uncertain.  The impacts of such estimates are pervasive throughout the financial statements, and may require accounting adjustments based on future occurrences.  Revisions to accounting estimates are recognised in the period in which the estimate is revised and future periods if the revision affects both current and future periods.  These estimates are based on historical experience, current and future economic conditions and other factors, including expectations of future events that are believed to be reasonable under the circumstances. </t>
  </si>
  <si>
    <t>Critical accounting estimates</t>
  </si>
  <si>
    <t>Estimates and underlying assumptions are reviewed on an ongoing basis.  Revisions to accounting estimates are recognised prospectively from the period in which the estimates are revised.  The following are the key estimate and assumption uncertainties that have a significant risk of resulting in a material adjustment within the next financial year.</t>
  </si>
  <si>
    <t>(i) Impairment of non-financial assets</t>
  </si>
  <si>
    <t>An impairment exists when the carrying value of an asset or cash generating unit (CGU) exceeds its recoverable amount, which is the higher of its fair value less costs to sell and its value in use. The fair value less costs to sell is determined using an approach that includes the use of market observable data for similar type CGUs. The value in use calculation is based on a discounted cash flow model. The cash flows are derived from the budget for the next five years and do not include restructuring activities that the Company is not yet committed to or significant future investments that will enhance the asset’s performance of the CGU being tested.</t>
  </si>
  <si>
    <t>The recoverable amount is most sensitive to the discount rate used for the discounted cash flow model as well as the expected future cash-inflows and the growth rate used for extrapolation purposes.</t>
  </si>
  <si>
    <t>(ii) Useful life of property, plant and equipment</t>
  </si>
  <si>
    <t xml:space="preserve">Property, plant and equipment is amortised over the estimated useful life of the assets.  Changes in the estimated useful lives could significantly increase or decrease the amount of depreciation recorded during the year and the carrying value of property, plant and equipment. </t>
  </si>
  <si>
    <t>Critical accounting judgments</t>
  </si>
  <si>
    <t>In the preparation of these financial statements management has made judgments, aside from those that involve estimates, in the process of applying the accounting policies.  These judgments can have an effect on the amounts recognised in the financial statements.</t>
  </si>
  <si>
    <t>(i)  Provision for expected credit losses (ECL)</t>
  </si>
  <si>
    <t>Management exercises judgement in determining the adequacy of provisions established for accounts receivable balances for which collections are considered doubtful. Judgement is used in the assessment of the extent of the recoverability of certain balances. Actual outcomes may be materially different from the provision established by management.</t>
  </si>
  <si>
    <t>4.</t>
  </si>
  <si>
    <t>Local sales</t>
  </si>
  <si>
    <t>Gold medallion</t>
  </si>
  <si>
    <t>5.</t>
  </si>
  <si>
    <t>Cost of Sales</t>
  </si>
  <si>
    <t>Inventory at 1 January</t>
  </si>
  <si>
    <t>Shipping and refining costs</t>
  </si>
  <si>
    <t>Inventory at 31 December</t>
  </si>
  <si>
    <t>6.</t>
  </si>
  <si>
    <t>Sale of silver</t>
  </si>
  <si>
    <t>Lease income</t>
  </si>
  <si>
    <t>Miscellaneous income</t>
  </si>
  <si>
    <t>Exporter's license fee (dealers)</t>
  </si>
  <si>
    <t>Processing fees</t>
  </si>
  <si>
    <t>7.</t>
  </si>
  <si>
    <t>Insurance</t>
  </si>
  <si>
    <t>Employment costs</t>
  </si>
  <si>
    <t>Depreciation</t>
  </si>
  <si>
    <t>Amortisation</t>
  </si>
  <si>
    <t>Audit fee</t>
  </si>
  <si>
    <t>Security</t>
  </si>
  <si>
    <t>Motor vehicle maintenance</t>
  </si>
  <si>
    <t>Stationery and Supplies</t>
  </si>
  <si>
    <t>Others</t>
  </si>
  <si>
    <t>Gold burning</t>
  </si>
  <si>
    <t>Office maintenance</t>
  </si>
  <si>
    <t>Meal allowances</t>
  </si>
  <si>
    <t>Staff welfare and training</t>
  </si>
  <si>
    <t>Telephone, internet and telex</t>
  </si>
  <si>
    <t>Gifts, donations and hospitality</t>
  </si>
  <si>
    <t>Rent</t>
  </si>
  <si>
    <t>Stamp expenses</t>
  </si>
  <si>
    <t>Advertisement</t>
  </si>
  <si>
    <t>Repairs to furniture and equipment</t>
  </si>
  <si>
    <t>Bank charges</t>
  </si>
  <si>
    <t>Lease interest</t>
  </si>
  <si>
    <t>Entertainment -others</t>
  </si>
  <si>
    <t>Medical expenses</t>
  </si>
  <si>
    <t>Admin Exp- NRE</t>
  </si>
  <si>
    <t>Repairs and maintenance-office</t>
  </si>
  <si>
    <t>Directors' fees</t>
  </si>
  <si>
    <t>Health and safety</t>
  </si>
  <si>
    <t>Special projects</t>
  </si>
  <si>
    <r>
      <t xml:space="preserve">Impairment provision </t>
    </r>
    <r>
      <rPr>
        <b/>
        <sz val="12"/>
        <rFont val="Times New Roman"/>
        <family val="1"/>
      </rPr>
      <t>(Note 11(c))</t>
    </r>
  </si>
  <si>
    <t>Relocation expenses</t>
  </si>
  <si>
    <t>8.</t>
  </si>
  <si>
    <t>Net loss for the year</t>
  </si>
  <si>
    <t>After charging:</t>
  </si>
  <si>
    <t>Directors' fees (see note 7)</t>
  </si>
  <si>
    <t>Auditors' remuneration</t>
  </si>
  <si>
    <t>9.</t>
  </si>
  <si>
    <t>Gold</t>
  </si>
  <si>
    <t>Within Guyana</t>
  </si>
  <si>
    <t>Laboratory</t>
  </si>
  <si>
    <t>Bank of Guyana</t>
  </si>
  <si>
    <t>Guyana Geology and Mines Commission</t>
  </si>
  <si>
    <t>Local sales- G/Town</t>
  </si>
  <si>
    <t xml:space="preserve">Port Kaituma </t>
  </si>
  <si>
    <t>Bartica</t>
  </si>
  <si>
    <t>Outside Guyana</t>
  </si>
  <si>
    <t>Shirpur/Nubia/Stonex</t>
  </si>
  <si>
    <t>Silver</t>
  </si>
  <si>
    <t>Stonex</t>
  </si>
  <si>
    <t>The Guyana Gold Board no longer refines metal at the Royal Canadian Mint. Gold is shipped to three refineries located in Dubai (StoneX commodities, Shirpur DMCC, Nubia Trading)</t>
  </si>
  <si>
    <t>(b)</t>
  </si>
  <si>
    <t>The cost of inventory recognised as expenses during the year amounted to G$31,597,348,521 (2022 G$ 37,153,596,010).</t>
  </si>
  <si>
    <t>(c)</t>
  </si>
  <si>
    <t>There was no write off of inventories during the year.</t>
  </si>
  <si>
    <t>(d)</t>
  </si>
  <si>
    <t>All inventories are expected to be sold within 12 months.</t>
  </si>
  <si>
    <t>11.</t>
  </si>
  <si>
    <t>Receivables and Prepayments</t>
  </si>
  <si>
    <t>Trade receivables note (a)</t>
  </si>
  <si>
    <t>Foreign receivables (b)</t>
  </si>
  <si>
    <t>Total trade receivables</t>
  </si>
  <si>
    <t>Prepayments</t>
  </si>
  <si>
    <t>Impairment provision note (c )</t>
  </si>
  <si>
    <t>Net prepayments</t>
  </si>
  <si>
    <t>Trade receivables comprises of $124,501,947 (2022-$97,866,396 for Royalties and Taxes from License Dealers, $19,242,791 (2022 - $34,945,449) due from assays, and $6,949,737 (2022 - ($197,018)) from other receivables.</t>
  </si>
  <si>
    <t>Foreign receivables comprises of the proceeds from the sale of gold by StoneX Commodities DMCC. The full amount of which was received subsequent to the year end.</t>
  </si>
  <si>
    <t xml:space="preserve">Impairment provision comprises of $52,836,844 and $20,964,384 relating to the building of the headquarters at Liliendaal and the design, testing and implementation of Regulatory Compliance software respectively. Both of these projects were suspended in prior years.   </t>
  </si>
  <si>
    <t>12.</t>
  </si>
  <si>
    <t>Republic Bank (Guyana) Limited</t>
  </si>
  <si>
    <t>Citizen's Bank Guyana Limited</t>
  </si>
  <si>
    <t>Guyana  Bank of Trade and Industry Limited</t>
  </si>
  <si>
    <t>Cash on Hand</t>
  </si>
  <si>
    <t>13.</t>
  </si>
  <si>
    <t>14.</t>
  </si>
  <si>
    <t>Ministry of Finance</t>
  </si>
  <si>
    <t>This amount is owed to the Ministry of Finance, an agreement showing terms and conditions for repayment is to be determine and formalise by both parties. Discussion was held during the year 2018 between Guyana Gold Board and Ministry of Finance to formalise terms of repayment. The Board of Directors of Guyana Gold Board agreed to favorable counter offer to repay this amount over a period of time and is to be submitted to the Ministry of Finance for consideration.</t>
  </si>
  <si>
    <t>15.</t>
  </si>
  <si>
    <t>Trade payables</t>
  </si>
  <si>
    <t>Tax payable</t>
  </si>
  <si>
    <t>Royalties payable</t>
  </si>
  <si>
    <t>Accruals</t>
  </si>
  <si>
    <t>Dealers security deposit</t>
  </si>
  <si>
    <t>Deferred income</t>
  </si>
  <si>
    <t>16.</t>
  </si>
  <si>
    <t>Bank of Guyana- disbursement account</t>
  </si>
  <si>
    <t>Funds are deposited to the Disbursement Account and transferred via standing orders to the General Account. This account is used for the purchase and sale of gold</t>
  </si>
  <si>
    <t>17.</t>
  </si>
  <si>
    <t>Revaluation Reserve</t>
  </si>
  <si>
    <t>During the year ended December 31, 2020, the company revalued a motor vehicle with a market value of $2,000,000 and life expectancy of four (4) years. This asset was fully depreciated in the previous years.</t>
  </si>
  <si>
    <t>18.</t>
  </si>
  <si>
    <t>Related parties</t>
  </si>
  <si>
    <t>A party is related to the board, if:</t>
  </si>
  <si>
    <t>Update this note….GSFI</t>
  </si>
  <si>
    <t>(i) directly, or indirectly through one or more intermediaries, the party:</t>
  </si>
  <si>
    <t>a) is controlled by, or is under common control with, the board (this includes parents, subsidiaries and fellow subsidiaries);</t>
  </si>
  <si>
    <t>b) has a direct or indirect interest in the board that gives it significant influence; or</t>
  </si>
  <si>
    <t>c) has joint control over the board;</t>
  </si>
  <si>
    <t>(ii) the party is an associate of the board;</t>
  </si>
  <si>
    <t>(iii) the party is a joint venture in which the board is a venturer;</t>
  </si>
  <si>
    <t>(iv) the party is a member of the key management personnel of the board or its parent;</t>
  </si>
  <si>
    <t>(v) the party is a close member of the family of any individual referred to in (i) or (iv);</t>
  </si>
  <si>
    <t>(vi) the party is an entity that is controlled, jointly controlled or significantly influenced by, or for which significant voting power in such entity resides with, directly or indirectly, any individual referred to in (iv) or (v); or</t>
  </si>
  <si>
    <t>(vii) the party has a post-employment benefit plan for the benefit of employees of the board, or of any entity that is a related party of the board.</t>
  </si>
  <si>
    <t>A related party transaction is a transfer of resources, services or obligations between related parties, regardless of whether a price is charged.</t>
  </si>
  <si>
    <t xml:space="preserve">The board has a related party relationship with its directors and key management personnel, representing certain senior officers of the board and its affiliates. </t>
  </si>
  <si>
    <t>Government Related Entities</t>
  </si>
  <si>
    <t>G$</t>
  </si>
  <si>
    <t>Guyana Geology and Mines Commission (GGMC)</t>
  </si>
  <si>
    <t>Transactions</t>
  </si>
  <si>
    <t>Royalties collected and remitted during the year</t>
  </si>
  <si>
    <t>Assay testing</t>
  </si>
  <si>
    <t>Balances</t>
  </si>
  <si>
    <t>Inventory</t>
  </si>
  <si>
    <t>Assay</t>
  </si>
  <si>
    <t>Guyana Revenue Authority (GRA)</t>
  </si>
  <si>
    <t>Taxes collected and remitted during the year</t>
  </si>
  <si>
    <t>Taxes payable</t>
  </si>
  <si>
    <t>Bank of Guyana - Note 16</t>
  </si>
  <si>
    <t>Bank Overdraft</t>
  </si>
  <si>
    <t>Cash at bank</t>
  </si>
  <si>
    <t>Ministry of Finance -Note 14</t>
  </si>
  <si>
    <t>Related parties, continued</t>
  </si>
  <si>
    <t>Pricing Policies</t>
  </si>
  <si>
    <t>No interest is charged on related parties balances.</t>
  </si>
  <si>
    <t>(ii) Key Management Personnel</t>
  </si>
  <si>
    <t>The company's key management personnel comprised of its Directors, General Manager, Admin. Manager, Finance Manager, Accountant, the station Manager - Bartica, Station Manager- Port Kaituma and the Head of Laboratory. During the year remunerations paid to key management personnel were as follows:</t>
  </si>
  <si>
    <t>Short- term employee benefits</t>
  </si>
  <si>
    <t>19.</t>
  </si>
  <si>
    <t>Right of Use Asset</t>
  </si>
  <si>
    <t>Cost at January 1 and December 31</t>
  </si>
  <si>
    <t>Addition</t>
  </si>
  <si>
    <t>Amortisation  at January 1</t>
  </si>
  <si>
    <t>Charge for the year</t>
  </si>
  <si>
    <t>Amortisation at December 31</t>
  </si>
  <si>
    <t>Carrying value at December 31</t>
  </si>
  <si>
    <r>
      <t xml:space="preserve">The Board has a 2 year lease agreement with Shawn Hopkinson for rental of an unfinished lower-flat business premises situate at Lot 9 First Avenue, Bartica, Essequibo. A right-of-use asset and lease obligation </t>
    </r>
    <r>
      <rPr>
        <b/>
        <sz val="12"/>
        <rFont val="Times New Roman"/>
        <family val="1"/>
      </rPr>
      <t>(See Note 20</t>
    </r>
    <r>
      <rPr>
        <sz val="12"/>
        <rFont val="Times New Roman"/>
        <family val="1"/>
      </rPr>
      <t>) was recognised as at January 1, 2023  in accordance with IFRS 16. This was calculated as the present value of all future lease payments. These payments were discounted using a rate of 8%., this rate being the average lending rate on short and medium term credit facilities at commercial banks.</t>
    </r>
  </si>
  <si>
    <t>20.</t>
  </si>
  <si>
    <t>Lease Obligation</t>
  </si>
  <si>
    <t>Non Current Liability</t>
  </si>
  <si>
    <t xml:space="preserve">(b) </t>
  </si>
  <si>
    <t>Current Liability</t>
  </si>
  <si>
    <t>Refer to Note 19 for further details on the lease.</t>
  </si>
  <si>
    <t>21.</t>
  </si>
  <si>
    <t>Financial Risk Management</t>
  </si>
  <si>
    <t>Financial Risk Management Objectives</t>
  </si>
  <si>
    <t>The Board's management monitors and manages the financial risks relating to the operations of the Board through internal risk reports which analyse exposures by degree and magnitude of risks. These risks include market risk (currency risk, interest rate risk and price risk), liquidity risk and credit risk.</t>
  </si>
  <si>
    <t>The Board seeks to minimise the effects of these risks by the use of techniques that are governed by management policies on foreign exchange risk, interest rate risk and credit risk which are approved by the board of directors.</t>
  </si>
  <si>
    <t>The Board's management reports at statutory meetings to the Board of Directors on matters relating to risk and management of risk.</t>
  </si>
  <si>
    <t>(a) Market Risk</t>
  </si>
  <si>
    <t>The Board's activities expose it to the financial risks of changes in foreign currency exchange rates. The Board uses interest rate sensitivity to financial instruments to manage its exposure  to foreign currency risk. There has been no change in the Board's exposure to market risks or the manner in which it manages these risks.</t>
  </si>
  <si>
    <t>Statement of Changes in Shareholder's Equity</t>
  </si>
  <si>
    <t>Total</t>
  </si>
  <si>
    <t>At January 1, 2022</t>
  </si>
  <si>
    <t>Total comprehensive loss</t>
  </si>
  <si>
    <r>
      <t xml:space="preserve">Restatement </t>
    </r>
    <r>
      <rPr>
        <b/>
        <sz val="12"/>
        <rFont val="Times New Roman"/>
        <family val="1"/>
      </rPr>
      <t>(Note 2(j))</t>
    </r>
  </si>
  <si>
    <t>Transactions with owners of the company</t>
  </si>
  <si>
    <t>Capital contribution during the year</t>
  </si>
  <si>
    <t>Restated balance at December 31, 2022</t>
  </si>
  <si>
    <t>At January 1, 2023</t>
  </si>
  <si>
    <t>At December 31, 2023</t>
  </si>
  <si>
    <t>10.</t>
  </si>
  <si>
    <t>Furniture, fixtures &amp; fittings</t>
  </si>
  <si>
    <t>Computer &amp; short life assets</t>
  </si>
  <si>
    <t>Motor vehicles</t>
  </si>
  <si>
    <t>Firearms</t>
  </si>
  <si>
    <t>Lab &amp; smelting room</t>
  </si>
  <si>
    <t>Charity office</t>
  </si>
  <si>
    <t>Renovation of office space</t>
  </si>
  <si>
    <t>Sundry fixed assets</t>
  </si>
  <si>
    <t>Cost/Valuation</t>
  </si>
  <si>
    <t xml:space="preserve">January 1, </t>
  </si>
  <si>
    <t>Additions</t>
  </si>
  <si>
    <t>Disposals</t>
  </si>
  <si>
    <t>December 31,</t>
  </si>
  <si>
    <t>As at January 1,</t>
  </si>
  <si>
    <t>Charged for the year</t>
  </si>
  <si>
    <t>Write backs</t>
  </si>
  <si>
    <t>Net Book Values:</t>
  </si>
  <si>
    <t xml:space="preserve">As at December 31, </t>
  </si>
  <si>
    <t>Property, plant and equipment, continued</t>
  </si>
  <si>
    <t xml:space="preserve">Financial instruments and financial risk management, continued </t>
  </si>
  <si>
    <t>Interest Rate Risk</t>
  </si>
  <si>
    <t>The Board is exposed to various risks that are associated with the effects of variations in interest rates. This impacts directly on its cash flows.</t>
  </si>
  <si>
    <t>Maturing</t>
  </si>
  <si>
    <t>Average Interest Rate %</t>
  </si>
  <si>
    <t>Within 1 Year</t>
  </si>
  <si>
    <t>Non- Interest Bearing</t>
  </si>
  <si>
    <t>Assets</t>
  </si>
  <si>
    <t>Accounts Receivable and prepayments</t>
  </si>
  <si>
    <t>Interest bearing we need to confirm</t>
  </si>
  <si>
    <t>Liabilities</t>
  </si>
  <si>
    <t>Bank Overdraft (unsecured)</t>
  </si>
  <si>
    <t>Payables and Accruals</t>
  </si>
  <si>
    <t>Accounts receivable and prepayments</t>
  </si>
  <si>
    <t>Are all non- interest bearing?</t>
  </si>
  <si>
    <t>Bank overdraft (unsecured)</t>
  </si>
  <si>
    <t>Liquidity Risk</t>
  </si>
  <si>
    <t>Liquidity risk is the risk that the Board will encounter difficulty in raising funds to meet its commitments associated with financial instruments.</t>
  </si>
  <si>
    <t>The Board manages its liquidity risk by maintaining an appropriate level of resources in liquid or near liquid form. The following table shows the distribution of assets and liabilities by maturity:</t>
  </si>
  <si>
    <t>On demand</t>
  </si>
  <si>
    <t>Within 1-5 years</t>
  </si>
  <si>
    <t>Over 5 Years</t>
  </si>
  <si>
    <t>Accounts Receivable and Prepayments</t>
  </si>
  <si>
    <t>Net Liabilities</t>
  </si>
  <si>
    <t>Cash on hand at bank</t>
  </si>
  <si>
    <t>(C)</t>
  </si>
  <si>
    <t>Credit Risk</t>
  </si>
  <si>
    <t>Credit risk refers to the risk that a customer or counterparty will default on its contractual obligations resulting in financial loss to the Board.</t>
  </si>
  <si>
    <t>The Board faces credit risk in respect of its cash and cash equivalents and its accounts receivables. However, this risk is controlled by close monitoring of these balances by the Board. The maximum credit risk faced by the Board is the balance reflected in the financial statements.</t>
  </si>
  <si>
    <t>Cash and cash equivalent are held by Central and Commercial banks. These banks have been assessed by the Directors as being credit worthy, with very strong capacity to meet their obligations as they fall due.</t>
  </si>
  <si>
    <t>The related risk is therefore considered very low.</t>
  </si>
  <si>
    <t>Accounts receivable consist of a large number of customers, spread across diverse industries and geographical areas. Ongoing credit evaluation is performed on the financial condition of accounts receivable on a regular basis.</t>
  </si>
  <si>
    <t>Inventory (gold and silver) held by third party.</t>
  </si>
  <si>
    <t>The table below shows the company's maximum exposure to credit risk:</t>
  </si>
  <si>
    <t>Accounts Receivable (excluding prepayments)</t>
  </si>
  <si>
    <t>Inventory held with third party (i)</t>
  </si>
  <si>
    <t>Total credit risk exposure</t>
  </si>
  <si>
    <t>Loans</t>
  </si>
  <si>
    <t>The accounts receivable balances are classified as follows:</t>
  </si>
  <si>
    <t>Current</t>
  </si>
  <si>
    <t>Past due but not impaired</t>
  </si>
  <si>
    <t>Ageing of accounts receivable which was past due but not impaired</t>
  </si>
  <si>
    <t>365+ days</t>
  </si>
  <si>
    <t>The board has taken certain steps to mitigate the credit risk relating to inventories held by third parties including, ensuring that such inventories are adequately insured whilst the risk of control of the inventory resides with the Board.</t>
  </si>
  <si>
    <t>Currency Risk</t>
  </si>
  <si>
    <t>The Board's exposure to the effects of fluctuations in foreign currency exchange rates arise mainly from inventory. The currency which the Board is mainly exposed to is United States Dollar (USD$).</t>
  </si>
  <si>
    <t>The aggregate amounts of assets denominated in US Dollars are as shown:</t>
  </si>
  <si>
    <t>Foreign Currency Sensitivity Analysis</t>
  </si>
  <si>
    <t>The following table details the Company's sensitivity to a 1.5% increase or decrease in the Guyana dollar (GYD) against the United States dollar (US$).</t>
  </si>
  <si>
    <t>The sensitivity analysis includes only outstanding foreign currency denominated monetary items and adjusts their translation at the period end for a 1.5% change in foreign currency rates. A positive number indicates an increase in profit where the US$ Strengthens 1.5% against the GY$. For a 1.5% weakening of the US$ against G$ there would be an equal and opposite impact on the profit or loss, and the balance below would be negative.</t>
  </si>
  <si>
    <t>Profit</t>
  </si>
  <si>
    <t>Price Risk</t>
  </si>
  <si>
    <t>Price risk is the risk that the value of financial instruments will fluctuate as a result of changes in market prices whether those changes are caused by factors specific to the individual security of its issuer or factors affecting all securities traded in the market.</t>
  </si>
  <si>
    <t>22.</t>
  </si>
  <si>
    <t>Analysis of Financial  Assets and Liabilities to Measurement Basis</t>
  </si>
  <si>
    <t>Loans and Receivables</t>
  </si>
  <si>
    <t>Financial Assets and Liabilities at Amortised cost</t>
  </si>
  <si>
    <t>Loans and Receivable</t>
  </si>
  <si>
    <t>Financial Assets and Liabilities at Amortised Cost</t>
  </si>
  <si>
    <t>Cash on hand and at bank</t>
  </si>
  <si>
    <t>23.</t>
  </si>
  <si>
    <t>Fair Value Estimation</t>
  </si>
  <si>
    <t>Fair value measurement recognised in the statement of financial position.</t>
  </si>
  <si>
    <t>Level 1 - Fair value determination is with reference to quoted prices in active markets for identical assets and liabilities. Quotation from recognised stock exchange was used to value instruments under this ranking.</t>
  </si>
  <si>
    <t>Level 2 - Fair value measurements are those derived from inputs other than quoted prices included within Level 1 that are observable for the assets or liabilities, either directly (i.e as prices) or indirectly (i.e derived from prices).</t>
  </si>
  <si>
    <t>Level 3 - Fair value measurements are those derived from valuation techniques that include inputs for the assets or liabilities that are not based on observable market data (unobservable inputs).</t>
  </si>
  <si>
    <t>The following table details the carrying cost of assets and liabilities at amortised cost. However their fair values are stated for disclosure purpose.</t>
  </si>
  <si>
    <t>IFRS 13 Levels</t>
  </si>
  <si>
    <r>
      <rPr>
        <b/>
        <u/>
        <sz val="12"/>
        <rFont val="Times New Roman"/>
        <family val="1"/>
      </rPr>
      <t>Carrying</t>
    </r>
    <r>
      <rPr>
        <b/>
        <sz val="12"/>
        <rFont val="Times New Roman"/>
        <family val="1"/>
      </rPr>
      <t xml:space="preserve"> </t>
    </r>
    <r>
      <rPr>
        <b/>
        <u/>
        <sz val="12"/>
        <rFont val="Times New Roman"/>
        <family val="1"/>
      </rPr>
      <t>Amount</t>
    </r>
  </si>
  <si>
    <r>
      <t>Fair</t>
    </r>
    <r>
      <rPr>
        <b/>
        <sz val="12"/>
        <rFont val="Times New Roman"/>
        <family val="1"/>
      </rPr>
      <t xml:space="preserve"> </t>
    </r>
    <r>
      <rPr>
        <b/>
        <u/>
        <sz val="12"/>
        <rFont val="Times New Roman"/>
        <family val="1"/>
      </rPr>
      <t>Value</t>
    </r>
  </si>
  <si>
    <t>Accounts receivables and prepayments</t>
  </si>
  <si>
    <t>Cash and bank</t>
  </si>
  <si>
    <t>LIABILITIES</t>
  </si>
  <si>
    <t>Fair Value Estimation, continued</t>
  </si>
  <si>
    <t>The following table details the carrying cost of assets and liabilities at amortised cost. However their fair values are stated for disclosure purpose</t>
  </si>
  <si>
    <t>Valuation techniques and assumptions applied for the purposes of measuring fair value</t>
  </si>
  <si>
    <t>The fair values of financial assets and financial liabilities were determined as follows:</t>
  </si>
  <si>
    <t>Financial instruments where the carrying amounts are equal to fair values:- Due to their short-term maturity, the carrying amounts of certain financial instruments are assumed to approximate their fair values. These include accounts receivables and prepayments, cash on hand and at bank, advance from Ministry of Finance, accounts payables and bank overdraft.</t>
  </si>
  <si>
    <t>24.</t>
  </si>
  <si>
    <t>Contingencies</t>
  </si>
  <si>
    <t>By their nature, contingencies will only be resolved when one or more future events occur or fail to occur. The assessment of contingencies inherently involves the exercise of significant judgement and estimates of the outcome of future events.</t>
  </si>
  <si>
    <t xml:space="preserve">The company is subject to various litigation actions, the outcome of which may require payments to the plaintiffs.  The company's legal advisors assess the potential outcome of the litigation and the company establishes provisions for future disbursements required.  </t>
  </si>
  <si>
    <t xml:space="preserve">As at December 31, 2023, the company did not have any material provisions for litigation claims. Further, the company does not believe claims for which no provision has been recorded will have a material impact on the financial position of the company. </t>
  </si>
  <si>
    <t>25.</t>
  </si>
  <si>
    <t>Subsequent events</t>
  </si>
  <si>
    <t>There are no significant events that occurred after the reporting date that affects the financial performance, position or changes therein for the reporting period presented in these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</si>
</sst>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409]mmmm\ d\,\ yyyy;@"/>
    <numFmt numFmtId="168" formatCode="0_);\(0\)"/>
    <numFmt numFmtId="169" formatCode="_-* #,##0_-;\-* #,##0_-;_-* &quot;-&quot;??_-;_-@_-"/>
    <numFmt numFmtId="170" formatCode="_(* #,##0.0000_);_(* \(#,##0.0000\);_(* &quot;-&quot;??_);_(@_)"/>
    <numFmt numFmtId="171" formatCode="0.0%"/>
    <numFmt numFmtId="172" formatCode="_-* #,##0.0_-;\-* #,##0.0_-;_-* &quot;-&quot;??_-;_-@_-"/>
  </numFmts>
  <fonts count="27" x14ac:knownFonts="1">
    <font>
      <sz val="10"/>
      <name val="Arial"/>
    </font>
    <font>
      <sz val="11"/>
      <color theme="1"/>
      <name val="Aptos Narrow"/>
      <family val="2"/>
      <scheme val="minor"/>
    </font>
    <font>
      <b/>
      <sz val="11"/>
      <color theme="1"/>
      <name val="Aptos Narrow"/>
      <family val="2"/>
      <scheme val="minor"/>
    </font>
    <font>
      <b/>
      <sz val="12"/>
      <name val="Times New Roman"/>
      <family val="1"/>
    </font>
    <font>
      <sz val="12"/>
      <name val="Times New Roman"/>
      <family val="1"/>
    </font>
    <font>
      <b/>
      <sz val="12"/>
      <color indexed="8"/>
      <name val="Times New Roman"/>
      <family val="1"/>
    </font>
    <font>
      <sz val="12"/>
      <color indexed="8"/>
      <name val="Aptos Narrow"/>
      <family val="2"/>
      <scheme val="minor"/>
    </font>
    <font>
      <sz val="12"/>
      <color indexed="8"/>
      <name val="Times New Roman"/>
      <family val="1"/>
    </font>
    <font>
      <sz val="10"/>
      <name val="Arial"/>
      <family val="2"/>
    </font>
    <font>
      <i/>
      <sz val="12"/>
      <name val="Times New Roman"/>
      <family val="1"/>
    </font>
    <font>
      <b/>
      <u/>
      <sz val="12"/>
      <name val="Times New Roman"/>
      <family val="1"/>
    </font>
    <font>
      <b/>
      <i/>
      <sz val="12"/>
      <name val="Times New Roman"/>
      <family val="1"/>
    </font>
    <font>
      <sz val="12"/>
      <color indexed="10"/>
      <name val="Times New Roman"/>
      <family val="1"/>
    </font>
    <font>
      <sz val="12"/>
      <color theme="1"/>
      <name val="Times New Roman"/>
      <family val="1"/>
    </font>
    <font>
      <b/>
      <sz val="12"/>
      <color theme="1"/>
      <name val="Times New Roman"/>
      <family val="1"/>
    </font>
    <font>
      <b/>
      <i/>
      <sz val="12"/>
      <color theme="1"/>
      <name val="Times New Roman"/>
      <family val="1"/>
    </font>
    <font>
      <b/>
      <u/>
      <sz val="10"/>
      <name val="Arial"/>
      <family val="2"/>
    </font>
    <font>
      <b/>
      <u/>
      <sz val="12"/>
      <color theme="1"/>
      <name val="Times New Roman"/>
      <family val="1"/>
    </font>
    <font>
      <sz val="12"/>
      <color rgb="FF000000"/>
      <name val="Times New Roman"/>
      <family val="1"/>
    </font>
    <font>
      <u/>
      <sz val="12"/>
      <name val="Times New Roman"/>
      <family val="1"/>
    </font>
    <font>
      <sz val="11"/>
      <color theme="1"/>
      <name val="Times New Roman"/>
      <family val="1"/>
    </font>
    <font>
      <sz val="12"/>
      <name val="Arial"/>
      <family val="2"/>
    </font>
    <font>
      <u val="doubleAccounting"/>
      <sz val="12"/>
      <name val="Times New Roman"/>
      <family val="1"/>
    </font>
    <font>
      <sz val="10"/>
      <color indexed="8"/>
      <name val="Arial"/>
      <family val="2"/>
    </font>
    <font>
      <sz val="12"/>
      <name val="Aptos Narrow"/>
      <family val="2"/>
      <scheme val="minor"/>
    </font>
    <font>
      <b/>
      <u val="double"/>
      <sz val="12"/>
      <name val="Times New Roman"/>
      <family val="1"/>
    </font>
    <font>
      <u/>
      <sz val="12"/>
      <color theme="1"/>
      <name val="Times New Roman"/>
      <family val="1"/>
    </font>
  </fonts>
  <fills count="2">
    <fill>
      <patternFill patternType="none"/>
    </fill>
    <fill>
      <patternFill patternType="gray125"/>
    </fill>
  </fills>
  <borders count="10">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style="double">
        <color indexed="64"/>
      </top>
      <bottom/>
      <diagonal/>
    </border>
  </borders>
  <cellStyleXfs count="11">
    <xf numFmtId="0" fontId="0" fillId="0" borderId="0"/>
    <xf numFmtId="43" fontId="8" fillId="0" borderId="0" applyFont="0" applyFill="0" applyBorder="0" applyAlignment="0" applyProtection="0"/>
    <xf numFmtId="0" fontId="8" fillId="0" borderId="0"/>
    <xf numFmtId="0" fontId="4" fillId="0" borderId="0"/>
    <xf numFmtId="166" fontId="8" fillId="0" borderId="0" applyFont="0" applyFill="0" applyBorder="0" applyAlignment="0" applyProtection="0"/>
    <xf numFmtId="41" fontId="8" fillId="0" borderId="0" applyFont="0" applyFill="0" applyBorder="0" applyAlignment="0" applyProtection="0"/>
    <xf numFmtId="0" fontId="23" fillId="0" borderId="0">
      <alignment vertical="top"/>
    </xf>
    <xf numFmtId="9"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cellStyleXfs>
  <cellXfs count="413">
    <xf numFmtId="0" fontId="0" fillId="0" borderId="0" xfId="0"/>
    <xf numFmtId="0" fontId="3" fillId="0" borderId="0" xfId="0" applyFont="1" applyAlignment="1">
      <alignment horizontal="center"/>
    </xf>
    <xf numFmtId="0" fontId="4" fillId="0" borderId="0" xfId="0" applyFont="1"/>
    <xf numFmtId="0" fontId="3" fillId="0" borderId="0" xfId="0" applyFont="1"/>
    <xf numFmtId="0" fontId="4" fillId="0" borderId="0" xfId="0" applyFont="1" applyAlignment="1">
      <alignment horizontal="justify" wrapText="1"/>
    </xf>
    <xf numFmtId="0" fontId="4" fillId="0" borderId="0" xfId="0" applyFont="1" applyAlignment="1">
      <alignment wrapText="1"/>
    </xf>
    <xf numFmtId="0" fontId="4" fillId="0" borderId="0" xfId="0" applyFont="1" applyAlignment="1">
      <alignment horizontal="justify"/>
    </xf>
    <xf numFmtId="0" fontId="3" fillId="0" borderId="0" xfId="0" applyFont="1" applyAlignment="1">
      <alignment wrapText="1"/>
    </xf>
    <xf numFmtId="166" fontId="4" fillId="0" borderId="0" xfId="1" applyNumberFormat="1" applyFont="1" applyFill="1"/>
    <xf numFmtId="0" fontId="4" fillId="0" borderId="0" xfId="0" applyFont="1" applyAlignment="1">
      <alignment horizontal="right"/>
    </xf>
    <xf numFmtId="166" fontId="4" fillId="0" borderId="0" xfId="1" applyNumberFormat="1" applyFont="1" applyFill="1" applyAlignment="1">
      <alignment horizontal="justify"/>
    </xf>
    <xf numFmtId="0" fontId="4" fillId="0" borderId="0" xfId="0" quotePrefix="1" applyFont="1"/>
    <xf numFmtId="0" fontId="3" fillId="0" borderId="0" xfId="3" applyFont="1"/>
    <xf numFmtId="0" fontId="4" fillId="0" borderId="0" xfId="3" applyAlignment="1">
      <alignment horizontal="left"/>
    </xf>
    <xf numFmtId="166" fontId="4" fillId="0" borderId="0" xfId="1" applyNumberFormat="1" applyFont="1" applyFill="1" applyAlignment="1">
      <alignment horizontal="left"/>
    </xf>
    <xf numFmtId="166" fontId="4" fillId="0" borderId="0" xfId="3" applyNumberFormat="1" applyAlignment="1">
      <alignment horizontal="left"/>
    </xf>
    <xf numFmtId="166" fontId="3" fillId="0" borderId="0" xfId="1" applyNumberFormat="1" applyFont="1" applyFill="1" applyAlignment="1">
      <alignment horizontal="center"/>
    </xf>
    <xf numFmtId="166" fontId="3" fillId="0" borderId="0" xfId="3" applyNumberFormat="1" applyFont="1" applyAlignment="1">
      <alignment horizontal="right"/>
    </xf>
    <xf numFmtId="0" fontId="3" fillId="0" borderId="0" xfId="0" applyFont="1" applyAlignment="1">
      <alignment horizontal="justify"/>
    </xf>
    <xf numFmtId="0" fontId="4" fillId="0" borderId="0" xfId="3"/>
    <xf numFmtId="1" fontId="3" fillId="0" borderId="0" xfId="1" applyNumberFormat="1" applyFont="1" applyFill="1" applyAlignment="1">
      <alignment horizontal="center"/>
    </xf>
    <xf numFmtId="0" fontId="10" fillId="0" borderId="0" xfId="0" applyFont="1" applyAlignment="1">
      <alignment horizontal="center"/>
    </xf>
    <xf numFmtId="166" fontId="3" fillId="0" borderId="0" xfId="1" applyNumberFormat="1" applyFont="1" applyFill="1" applyAlignment="1">
      <alignment horizontal="right"/>
    </xf>
    <xf numFmtId="0" fontId="3" fillId="0" borderId="0" xfId="3" applyFont="1" applyAlignment="1">
      <alignment horizontal="left"/>
    </xf>
    <xf numFmtId="166" fontId="4" fillId="0" borderId="0" xfId="4" applyFont="1" applyFill="1" applyBorder="1" applyAlignment="1">
      <alignment horizontal="left"/>
    </xf>
    <xf numFmtId="166" fontId="3" fillId="0" borderId="2" xfId="4" applyFont="1" applyFill="1" applyBorder="1" applyAlignment="1">
      <alignment horizontal="left"/>
    </xf>
    <xf numFmtId="166" fontId="3" fillId="0" borderId="0" xfId="4" applyFont="1" applyFill="1" applyBorder="1" applyAlignment="1">
      <alignment horizontal="left"/>
    </xf>
    <xf numFmtId="166" fontId="4" fillId="0" borderId="3" xfId="4" applyFont="1" applyFill="1" applyBorder="1" applyAlignment="1">
      <alignment horizontal="left"/>
    </xf>
    <xf numFmtId="166" fontId="3" fillId="0" borderId="4" xfId="4" applyFont="1" applyFill="1" applyBorder="1" applyAlignment="1">
      <alignment horizontal="left"/>
    </xf>
    <xf numFmtId="166" fontId="4" fillId="0" borderId="0" xfId="0" applyNumberFormat="1" applyFont="1"/>
    <xf numFmtId="166" fontId="4" fillId="0" borderId="3" xfId="5" applyNumberFormat="1" applyFont="1" applyFill="1" applyBorder="1" applyAlignment="1">
      <alignment horizontal="left"/>
    </xf>
    <xf numFmtId="166" fontId="12" fillId="0" borderId="0" xfId="4" applyFont="1" applyFill="1" applyBorder="1" applyAlignment="1">
      <alignment horizontal="left"/>
    </xf>
    <xf numFmtId="166" fontId="4" fillId="0" borderId="0" xfId="1" applyNumberFormat="1" applyFont="1" applyFill="1" applyBorder="1" applyAlignment="1">
      <alignment horizontal="left"/>
    </xf>
    <xf numFmtId="0" fontId="11" fillId="0" borderId="0" xfId="3" applyFont="1"/>
    <xf numFmtId="166" fontId="12" fillId="0" borderId="0" xfId="1" applyNumberFormat="1" applyFont="1" applyFill="1" applyBorder="1" applyAlignment="1">
      <alignment horizontal="left"/>
    </xf>
    <xf numFmtId="166" fontId="11" fillId="0" borderId="0" xfId="3" applyNumberFormat="1" applyFont="1" applyAlignment="1">
      <alignment horizontal="left"/>
    </xf>
    <xf numFmtId="1" fontId="3" fillId="0" borderId="0" xfId="1" applyNumberFormat="1" applyFont="1" applyFill="1" applyAlignment="1">
      <alignment horizontal="right"/>
    </xf>
    <xf numFmtId="166" fontId="4" fillId="0" borderId="3" xfId="1" applyNumberFormat="1" applyFont="1" applyFill="1" applyBorder="1" applyAlignment="1">
      <alignment horizontal="left"/>
    </xf>
    <xf numFmtId="166" fontId="3" fillId="0" borderId="0" xfId="1" applyNumberFormat="1" applyFont="1" applyFill="1" applyBorder="1" applyAlignment="1">
      <alignment horizontal="left"/>
    </xf>
    <xf numFmtId="166" fontId="4" fillId="0" borderId="5" xfId="1" applyNumberFormat="1" applyFont="1" applyFill="1" applyBorder="1" applyAlignment="1">
      <alignment horizontal="left"/>
    </xf>
    <xf numFmtId="166" fontId="4" fillId="0" borderId="0" xfId="4" applyFont="1" applyFill="1" applyAlignment="1">
      <alignment horizontal="left"/>
    </xf>
    <xf numFmtId="166" fontId="3" fillId="0" borderId="0" xfId="4" applyFont="1" applyFill="1" applyAlignment="1">
      <alignment horizontal="left"/>
    </xf>
    <xf numFmtId="166" fontId="3" fillId="0" borderId="3" xfId="4" applyFont="1" applyFill="1" applyBorder="1" applyAlignment="1">
      <alignment horizontal="left"/>
    </xf>
    <xf numFmtId="166" fontId="3" fillId="0" borderId="6" xfId="4" applyFont="1" applyFill="1" applyBorder="1" applyAlignment="1">
      <alignment horizontal="left"/>
    </xf>
    <xf numFmtId="166" fontId="3" fillId="0" borderId="5" xfId="4" applyFont="1" applyFill="1" applyBorder="1" applyAlignment="1">
      <alignment horizontal="left"/>
    </xf>
    <xf numFmtId="0" fontId="4" fillId="0" borderId="0" xfId="0" applyFont="1" applyAlignment="1">
      <alignment horizontal="left"/>
    </xf>
    <xf numFmtId="0" fontId="4" fillId="0" borderId="0" xfId="0" applyFont="1" applyAlignment="1">
      <alignment horizontal="justify" vertical="top" wrapText="1"/>
    </xf>
    <xf numFmtId="0" fontId="3" fillId="0" borderId="0" xfId="0" applyFont="1" applyAlignment="1">
      <alignment horizontal="center" wrapText="1"/>
    </xf>
    <xf numFmtId="0" fontId="3" fillId="0" borderId="0" xfId="0" quotePrefix="1" applyFont="1"/>
    <xf numFmtId="166" fontId="4" fillId="0" borderId="0" xfId="1" applyNumberFormat="1" applyFont="1" applyFill="1" applyAlignment="1">
      <alignment horizontal="justify" wrapText="1"/>
    </xf>
    <xf numFmtId="0" fontId="3" fillId="0" borderId="0" xfId="0" applyFont="1" applyAlignment="1">
      <alignment horizontal="left"/>
    </xf>
    <xf numFmtId="43" fontId="13" fillId="0" borderId="0" xfId="1" applyFont="1" applyFill="1" applyAlignment="1"/>
    <xf numFmtId="166" fontId="13" fillId="0" borderId="0" xfId="1" applyNumberFormat="1" applyFont="1" applyFill="1" applyAlignment="1"/>
    <xf numFmtId="0" fontId="0" fillId="0" borderId="0" xfId="0" applyAlignment="1">
      <alignment wrapText="1"/>
    </xf>
    <xf numFmtId="169" fontId="13" fillId="0" borderId="0" xfId="1" applyNumberFormat="1" applyFont="1" applyFill="1"/>
    <xf numFmtId="166" fontId="13" fillId="0" borderId="0" xfId="1" applyNumberFormat="1" applyFont="1" applyFill="1" applyBorder="1" applyAlignment="1"/>
    <xf numFmtId="43" fontId="13" fillId="0" borderId="0" xfId="1" applyFont="1" applyFill="1" applyBorder="1" applyAlignment="1"/>
    <xf numFmtId="166" fontId="13" fillId="0" borderId="7" xfId="1" applyNumberFormat="1" applyFont="1" applyFill="1" applyBorder="1" applyAlignment="1"/>
    <xf numFmtId="166" fontId="13" fillId="0" borderId="5" xfId="1" applyNumberFormat="1" applyFont="1" applyFill="1" applyBorder="1" applyAlignment="1"/>
    <xf numFmtId="0" fontId="21" fillId="0" borderId="0" xfId="0" applyFont="1" applyAlignment="1">
      <alignment wrapText="1"/>
    </xf>
    <xf numFmtId="166" fontId="3" fillId="0" borderId="6" xfId="1" applyNumberFormat="1" applyFont="1" applyFill="1" applyBorder="1" applyAlignment="1">
      <alignment horizontal="left"/>
    </xf>
    <xf numFmtId="164" fontId="3" fillId="0" borderId="4" xfId="4" applyNumberFormat="1" applyFont="1" applyFill="1" applyBorder="1" applyAlignment="1">
      <alignment horizontal="left"/>
    </xf>
    <xf numFmtId="166" fontId="3" fillId="0" borderId="1" xfId="1" applyNumberFormat="1" applyFont="1" applyFill="1" applyBorder="1" applyAlignment="1">
      <alignment horizontal="left"/>
    </xf>
    <xf numFmtId="166" fontId="3" fillId="0" borderId="1" xfId="4" applyFont="1" applyFill="1" applyBorder="1" applyAlignment="1">
      <alignment horizontal="left"/>
    </xf>
    <xf numFmtId="166" fontId="3" fillId="0" borderId="0" xfId="5" applyNumberFormat="1" applyFont="1" applyFill="1" applyAlignment="1">
      <alignment horizontal="left"/>
    </xf>
    <xf numFmtId="166" fontId="4" fillId="0" borderId="0" xfId="5" applyNumberFormat="1" applyFont="1" applyFill="1" applyAlignment="1">
      <alignment horizontal="left"/>
    </xf>
    <xf numFmtId="166" fontId="3" fillId="0" borderId="0" xfId="5" applyNumberFormat="1" applyFont="1" applyFill="1" applyBorder="1" applyAlignment="1">
      <alignment horizontal="left"/>
    </xf>
    <xf numFmtId="166" fontId="4" fillId="0" borderId="0" xfId="5" applyNumberFormat="1" applyFont="1" applyFill="1" applyBorder="1" applyAlignment="1">
      <alignment horizontal="left"/>
    </xf>
    <xf numFmtId="166" fontId="3" fillId="0" borderId="4" xfId="1" applyNumberFormat="1" applyFont="1" applyFill="1" applyBorder="1" applyAlignment="1">
      <alignment horizontal="left"/>
    </xf>
    <xf numFmtId="166" fontId="3" fillId="0" borderId="0" xfId="1" applyNumberFormat="1" applyFont="1" applyFill="1" applyAlignment="1">
      <alignment horizontal="left"/>
    </xf>
    <xf numFmtId="166" fontId="4" fillId="0" borderId="5" xfId="5" applyNumberFormat="1" applyFont="1" applyFill="1" applyBorder="1" applyAlignment="1">
      <alignment horizontal="left"/>
    </xf>
    <xf numFmtId="166" fontId="3" fillId="0" borderId="0" xfId="1" applyNumberFormat="1" applyFont="1" applyFill="1" applyBorder="1" applyAlignment="1">
      <alignment horizontal="center"/>
    </xf>
    <xf numFmtId="166" fontId="4" fillId="0" borderId="0" xfId="1" applyNumberFormat="1" applyFont="1" applyFill="1" applyBorder="1" applyAlignment="1">
      <alignment horizontal="right"/>
    </xf>
    <xf numFmtId="166" fontId="4" fillId="0" borderId="0" xfId="4" applyFont="1" applyFill="1" applyBorder="1" applyAlignment="1">
      <alignment horizontal="right"/>
    </xf>
    <xf numFmtId="166" fontId="4" fillId="0" borderId="0" xfId="4" applyFont="1" applyFill="1" applyBorder="1" applyAlignment="1">
      <alignment horizontal="center"/>
    </xf>
    <xf numFmtId="166" fontId="4" fillId="0" borderId="3" xfId="4" applyFont="1" applyFill="1" applyBorder="1" applyAlignment="1">
      <alignment horizontal="center"/>
    </xf>
    <xf numFmtId="166" fontId="3" fillId="0" borderId="0" xfId="1" applyNumberFormat="1" applyFont="1" applyFill="1" applyBorder="1" applyAlignment="1">
      <alignment horizontal="right"/>
    </xf>
    <xf numFmtId="166" fontId="3" fillId="0" borderId="0" xfId="4" applyFont="1" applyFill="1" applyBorder="1" applyAlignment="1">
      <alignment horizontal="right"/>
    </xf>
    <xf numFmtId="166" fontId="4" fillId="0" borderId="3" xfId="1" applyNumberFormat="1" applyFont="1" applyFill="1" applyBorder="1" applyAlignment="1">
      <alignment horizontal="right"/>
    </xf>
    <xf numFmtId="0" fontId="4" fillId="0" borderId="0" xfId="0" applyFont="1" applyAlignment="1">
      <alignment horizontal="center"/>
    </xf>
    <xf numFmtId="166" fontId="3" fillId="0" borderId="4" xfId="1" applyNumberFormat="1" applyFont="1" applyFill="1" applyBorder="1" applyAlignment="1">
      <alignment horizontal="right"/>
    </xf>
    <xf numFmtId="166" fontId="3" fillId="0" borderId="0" xfId="1" applyNumberFormat="1" applyFont="1" applyFill="1" applyBorder="1" applyAlignment="1">
      <alignment horizontal="right" wrapText="1"/>
    </xf>
    <xf numFmtId="166" fontId="3" fillId="0" borderId="0" xfId="4" applyFont="1" applyFill="1" applyBorder="1" applyAlignment="1">
      <alignment horizontal="right" wrapText="1"/>
    </xf>
    <xf numFmtId="169" fontId="4" fillId="0" borderId="0" xfId="1" applyNumberFormat="1" applyFont="1" applyFill="1"/>
    <xf numFmtId="169" fontId="4" fillId="0" borderId="3" xfId="1" applyNumberFormat="1" applyFont="1" applyFill="1" applyBorder="1" applyAlignment="1">
      <alignment vertical="top" wrapText="1"/>
    </xf>
    <xf numFmtId="169" fontId="4" fillId="0" borderId="3" xfId="1" applyNumberFormat="1" applyFont="1" applyFill="1" applyBorder="1"/>
    <xf numFmtId="169" fontId="3" fillId="0" borderId="0" xfId="1" applyNumberFormat="1" applyFont="1" applyFill="1" applyBorder="1" applyAlignment="1">
      <alignment vertical="top" wrapText="1"/>
    </xf>
    <xf numFmtId="169" fontId="3" fillId="0" borderId="0" xfId="1" applyNumberFormat="1" applyFont="1" applyFill="1"/>
    <xf numFmtId="169" fontId="4" fillId="0" borderId="0" xfId="1" applyNumberFormat="1" applyFont="1" applyFill="1" applyBorder="1" applyAlignment="1">
      <alignment vertical="top" wrapText="1"/>
    </xf>
    <xf numFmtId="166" fontId="4" fillId="0" borderId="3" xfId="1" applyNumberFormat="1" applyFont="1" applyFill="1" applyBorder="1" applyAlignment="1">
      <alignment vertical="top" wrapText="1"/>
    </xf>
    <xf numFmtId="166" fontId="3" fillId="0" borderId="0" xfId="1" applyNumberFormat="1" applyFont="1" applyFill="1" applyBorder="1" applyAlignment="1">
      <alignment vertical="top" wrapText="1"/>
    </xf>
    <xf numFmtId="0" fontId="4" fillId="0" borderId="0" xfId="3" applyAlignment="1">
      <alignment horizontal="left" vertical="top"/>
    </xf>
    <xf numFmtId="0" fontId="3" fillId="0" borderId="0" xfId="3" quotePrefix="1" applyFont="1"/>
    <xf numFmtId="169" fontId="4" fillId="0" borderId="0" xfId="1" applyNumberFormat="1" applyFont="1" applyFill="1" applyBorder="1" applyAlignment="1">
      <alignment horizontal="left"/>
    </xf>
    <xf numFmtId="169" fontId="4" fillId="0" borderId="0" xfId="1" applyNumberFormat="1" applyFont="1" applyFill="1" applyAlignment="1">
      <alignment wrapText="1"/>
    </xf>
    <xf numFmtId="169" fontId="4" fillId="0" borderId="3" xfId="1" applyNumberFormat="1" applyFont="1" applyFill="1" applyBorder="1" applyAlignment="1">
      <alignment horizontal="left"/>
    </xf>
    <xf numFmtId="169" fontId="3" fillId="0" borderId="5" xfId="1" applyNumberFormat="1" applyFont="1" applyFill="1" applyBorder="1" applyAlignment="1">
      <alignment wrapText="1"/>
    </xf>
    <xf numFmtId="169" fontId="3" fillId="0" borderId="5" xfId="1" applyNumberFormat="1" applyFont="1" applyFill="1" applyBorder="1" applyAlignment="1"/>
    <xf numFmtId="169" fontId="3" fillId="0" borderId="0" xfId="1" applyNumberFormat="1" applyFont="1" applyFill="1" applyBorder="1" applyAlignment="1">
      <alignment horizontal="center" wrapText="1"/>
    </xf>
    <xf numFmtId="169" fontId="4" fillId="0" borderId="0" xfId="1" applyNumberFormat="1" applyFont="1" applyFill="1" applyBorder="1" applyAlignment="1">
      <alignment horizontal="center" wrapText="1"/>
    </xf>
    <xf numFmtId="169" fontId="22" fillId="0" borderId="0" xfId="1" applyNumberFormat="1" applyFont="1" applyFill="1" applyBorder="1" applyAlignment="1">
      <alignment horizontal="center" wrapText="1"/>
    </xf>
    <xf numFmtId="169" fontId="3" fillId="0" borderId="4" xfId="1" applyNumberFormat="1" applyFont="1" applyBorder="1"/>
    <xf numFmtId="0" fontId="4" fillId="0" borderId="0" xfId="1" applyNumberFormat="1" applyFont="1" applyFill="1" applyAlignment="1">
      <alignment horizontal="center"/>
    </xf>
    <xf numFmtId="169" fontId="4" fillId="0" borderId="5" xfId="1" applyNumberFormat="1" applyFont="1" applyFill="1" applyBorder="1" applyAlignment="1">
      <alignment horizontal="center"/>
    </xf>
    <xf numFmtId="166" fontId="10" fillId="0" borderId="0" xfId="1" applyNumberFormat="1" applyFont="1" applyFill="1" applyAlignment="1">
      <alignment horizontal="center"/>
    </xf>
    <xf numFmtId="166" fontId="4" fillId="0" borderId="0" xfId="1" applyNumberFormat="1" applyFont="1" applyFill="1" applyAlignment="1"/>
    <xf numFmtId="170" fontId="4" fillId="0" borderId="0" xfId="3" applyNumberFormat="1" applyAlignment="1">
      <alignment horizontal="left"/>
    </xf>
    <xf numFmtId="9" fontId="4" fillId="0" borderId="0" xfId="7" applyFont="1" applyFill="1" applyAlignment="1">
      <alignment horizontal="left"/>
    </xf>
    <xf numFmtId="0" fontId="3" fillId="0" borderId="0" xfId="3" applyFont="1" applyAlignment="1">
      <alignment horizontal="center" wrapText="1"/>
    </xf>
    <xf numFmtId="166" fontId="3" fillId="0" borderId="0" xfId="3" applyNumberFormat="1" applyFont="1" applyAlignment="1">
      <alignment horizontal="center" wrapText="1"/>
    </xf>
    <xf numFmtId="0" fontId="3" fillId="0" borderId="0" xfId="3" applyFont="1" applyAlignment="1">
      <alignment horizontal="right"/>
    </xf>
    <xf numFmtId="169" fontId="4" fillId="0" borderId="0" xfId="1" applyNumberFormat="1" applyFont="1" applyAlignment="1">
      <alignment horizontal="left"/>
    </xf>
    <xf numFmtId="166" fontId="0" fillId="0" borderId="0" xfId="0" applyNumberFormat="1"/>
    <xf numFmtId="169" fontId="4" fillId="0" borderId="3" xfId="1" applyNumberFormat="1" applyFont="1" applyBorder="1" applyAlignment="1">
      <alignment horizontal="left"/>
    </xf>
    <xf numFmtId="166" fontId="4" fillId="0" borderId="3" xfId="3" applyNumberFormat="1" applyBorder="1" applyAlignment="1">
      <alignment horizontal="left"/>
    </xf>
    <xf numFmtId="166" fontId="3" fillId="0" borderId="0" xfId="1" applyNumberFormat="1" applyFont="1" applyAlignment="1">
      <alignment horizontal="center"/>
    </xf>
    <xf numFmtId="166" fontId="4" fillId="0" borderId="0" xfId="1" applyNumberFormat="1" applyFont="1" applyAlignment="1">
      <alignment horizontal="center"/>
    </xf>
    <xf numFmtId="0" fontId="8" fillId="0" borderId="0" xfId="0" applyFont="1"/>
    <xf numFmtId="166" fontId="4" fillId="0" borderId="7" xfId="3" applyNumberFormat="1" applyBorder="1" applyAlignment="1">
      <alignment horizontal="left"/>
    </xf>
    <xf numFmtId="166" fontId="3" fillId="0" borderId="1" xfId="3" applyNumberFormat="1" applyFont="1" applyBorder="1" applyAlignment="1">
      <alignment horizontal="left"/>
    </xf>
    <xf numFmtId="0" fontId="4" fillId="0" borderId="7" xfId="3" applyBorder="1" applyAlignment="1">
      <alignment horizontal="left"/>
    </xf>
    <xf numFmtId="0" fontId="11" fillId="0" borderId="0" xfId="3" applyFont="1" applyAlignment="1">
      <alignment horizontal="left"/>
    </xf>
    <xf numFmtId="166" fontId="11" fillId="0" borderId="0" xfId="8" applyNumberFormat="1" applyFont="1" applyFill="1" applyBorder="1" applyAlignment="1">
      <alignment horizontal="left"/>
    </xf>
    <xf numFmtId="49" fontId="3" fillId="0" borderId="0" xfId="3" applyNumberFormat="1" applyFont="1" applyAlignment="1">
      <alignment vertical="top"/>
    </xf>
    <xf numFmtId="0" fontId="3" fillId="0" borderId="0" xfId="3" applyFont="1" applyAlignment="1">
      <alignment horizontal="left" vertical="top"/>
    </xf>
    <xf numFmtId="166" fontId="3" fillId="0" borderId="0" xfId="1" applyNumberFormat="1" applyFont="1" applyFill="1" applyBorder="1" applyAlignment="1">
      <alignment horizontal="center" wrapText="1"/>
    </xf>
    <xf numFmtId="0" fontId="3" fillId="0" borderId="0" xfId="3" applyFont="1" applyAlignment="1">
      <alignment horizontal="right" wrapText="1"/>
    </xf>
    <xf numFmtId="166" fontId="3" fillId="0" borderId="0" xfId="3" applyNumberFormat="1" applyFont="1" applyAlignment="1">
      <alignment horizontal="right" wrapText="1"/>
    </xf>
    <xf numFmtId="169" fontId="3" fillId="0" borderId="0" xfId="1" applyNumberFormat="1" applyFont="1" applyFill="1" applyBorder="1" applyAlignment="1">
      <alignment horizontal="right" wrapText="1"/>
    </xf>
    <xf numFmtId="0" fontId="4" fillId="0" borderId="0" xfId="3" quotePrefix="1" applyAlignment="1">
      <alignment horizontal="left"/>
    </xf>
    <xf numFmtId="169" fontId="4" fillId="0" borderId="0" xfId="1" applyNumberFormat="1" applyFont="1" applyFill="1" applyAlignment="1">
      <alignment horizontal="left"/>
    </xf>
    <xf numFmtId="169" fontId="4" fillId="0" borderId="0" xfId="0" applyNumberFormat="1" applyFont="1"/>
    <xf numFmtId="43" fontId="4" fillId="0" borderId="0" xfId="1" applyFont="1" applyAlignment="1">
      <alignment horizontal="left"/>
    </xf>
    <xf numFmtId="169" fontId="3" fillId="0" borderId="2" xfId="1" applyNumberFormat="1" applyFont="1" applyFill="1" applyBorder="1" applyAlignment="1">
      <alignment horizontal="left"/>
    </xf>
    <xf numFmtId="169" fontId="3" fillId="0" borderId="0" xfId="1" applyNumberFormat="1" applyFont="1" applyFill="1" applyBorder="1" applyAlignment="1">
      <alignment horizontal="left"/>
    </xf>
    <xf numFmtId="166" fontId="3" fillId="0" borderId="2" xfId="1" applyNumberFormat="1" applyFont="1" applyFill="1" applyBorder="1" applyAlignment="1">
      <alignment horizontal="left"/>
    </xf>
    <xf numFmtId="169" fontId="11" fillId="0" borderId="0" xfId="1" applyNumberFormat="1" applyFont="1" applyFill="1" applyBorder="1" applyAlignment="1">
      <alignment horizontal="left"/>
    </xf>
    <xf numFmtId="169" fontId="3" fillId="0" borderId="1" xfId="1" applyNumberFormat="1" applyFont="1" applyFill="1" applyBorder="1" applyAlignment="1">
      <alignment horizontal="left"/>
    </xf>
    <xf numFmtId="169" fontId="4" fillId="0" borderId="1" xfId="1" applyNumberFormat="1" applyFont="1" applyFill="1" applyBorder="1" applyAlignment="1">
      <alignment horizontal="left"/>
    </xf>
    <xf numFmtId="169" fontId="4" fillId="0" borderId="0" xfId="3" applyNumberFormat="1" applyAlignment="1">
      <alignment horizontal="left"/>
    </xf>
    <xf numFmtId="0" fontId="3" fillId="0" borderId="8" xfId="0" applyFont="1" applyBorder="1" applyAlignment="1">
      <alignment horizontal="center" vertical="center" wrapText="1"/>
    </xf>
    <xf numFmtId="0" fontId="10" fillId="0" borderId="8" xfId="0" applyFont="1" applyBorder="1"/>
    <xf numFmtId="43" fontId="4" fillId="0" borderId="0" xfId="1" applyFont="1"/>
    <xf numFmtId="171" fontId="4" fillId="0" borderId="0" xfId="7" applyNumberFormat="1" applyFont="1" applyFill="1" applyAlignment="1">
      <alignment horizontal="center"/>
    </xf>
    <xf numFmtId="169" fontId="4" fillId="0" borderId="3" xfId="0" applyNumberFormat="1" applyFont="1" applyBorder="1"/>
    <xf numFmtId="169" fontId="4" fillId="0" borderId="2" xfId="1" applyNumberFormat="1" applyFont="1" applyFill="1" applyBorder="1"/>
    <xf numFmtId="169" fontId="4" fillId="0" borderId="2" xfId="0" applyNumberFormat="1" applyFont="1" applyBorder="1"/>
    <xf numFmtId="169" fontId="4" fillId="0" borderId="0" xfId="1" applyNumberFormat="1" applyFont="1" applyFill="1" applyBorder="1"/>
    <xf numFmtId="169" fontId="3" fillId="0" borderId="0" xfId="1" applyNumberFormat="1" applyFont="1" applyFill="1" applyBorder="1" applyAlignment="1">
      <alignment horizontal="right"/>
    </xf>
    <xf numFmtId="169" fontId="3" fillId="0" borderId="0" xfId="0" applyNumberFormat="1" applyFont="1" applyAlignment="1">
      <alignment horizontal="right"/>
    </xf>
    <xf numFmtId="169" fontId="3" fillId="0" borderId="3" xfId="0" applyNumberFormat="1" applyFont="1" applyBorder="1" applyAlignment="1">
      <alignment horizontal="right"/>
    </xf>
    <xf numFmtId="169" fontId="4" fillId="0" borderId="8" xfId="1" applyNumberFormat="1" applyFont="1" applyFill="1" applyBorder="1"/>
    <xf numFmtId="169" fontId="4" fillId="0" borderId="8" xfId="0" applyNumberFormat="1" applyFont="1" applyBorder="1"/>
    <xf numFmtId="0" fontId="3" fillId="0" borderId="8" xfId="1" applyNumberFormat="1" applyFont="1" applyFill="1" applyBorder="1" applyAlignment="1">
      <alignment horizontal="center"/>
    </xf>
    <xf numFmtId="0" fontId="3" fillId="0" borderId="8" xfId="0" applyFont="1" applyBorder="1" applyAlignment="1">
      <alignment horizontal="center" wrapText="1"/>
    </xf>
    <xf numFmtId="43" fontId="4" fillId="0" borderId="0" xfId="1" applyFont="1" applyFill="1"/>
    <xf numFmtId="169" fontId="4" fillId="0" borderId="7" xfId="1" applyNumberFormat="1" applyFont="1" applyFill="1" applyBorder="1"/>
    <xf numFmtId="0" fontId="4" fillId="0" borderId="3" xfId="0" applyFont="1" applyBorder="1" applyAlignment="1">
      <alignment horizontal="right"/>
    </xf>
    <xf numFmtId="0" fontId="4" fillId="0" borderId="3" xfId="0" applyFont="1" applyBorder="1"/>
    <xf numFmtId="43" fontId="4" fillId="0" borderId="2" xfId="1" applyFont="1" applyFill="1" applyBorder="1" applyAlignment="1">
      <alignment wrapText="1"/>
    </xf>
    <xf numFmtId="169" fontId="4" fillId="0" borderId="2" xfId="1" applyNumberFormat="1" applyFont="1" applyFill="1" applyBorder="1" applyAlignment="1">
      <alignment wrapText="1"/>
    </xf>
    <xf numFmtId="169" fontId="4" fillId="0" borderId="0" xfId="0" applyNumberFormat="1" applyFont="1" applyAlignment="1">
      <alignment wrapText="1"/>
    </xf>
    <xf numFmtId="169" fontId="4" fillId="0" borderId="0" xfId="0" applyNumberFormat="1" applyFont="1" applyAlignment="1">
      <alignment horizontal="center"/>
    </xf>
    <xf numFmtId="169" fontId="4" fillId="0" borderId="3" xfId="0" applyNumberFormat="1" applyFont="1" applyBorder="1" applyAlignment="1">
      <alignment horizontal="right"/>
    </xf>
    <xf numFmtId="169" fontId="4" fillId="0" borderId="3" xfId="1" applyNumberFormat="1" applyFont="1" applyFill="1" applyBorder="1" applyAlignment="1">
      <alignment horizontal="right"/>
    </xf>
    <xf numFmtId="169" fontId="4" fillId="0" borderId="0" xfId="0" applyNumberFormat="1" applyFont="1" applyAlignment="1">
      <alignment horizontal="right"/>
    </xf>
    <xf numFmtId="169" fontId="4" fillId="0" borderId="0" xfId="1" applyNumberFormat="1" applyFont="1" applyFill="1" applyBorder="1" applyAlignment="1">
      <alignment horizontal="right"/>
    </xf>
    <xf numFmtId="166" fontId="3" fillId="0" borderId="4" xfId="0" applyNumberFormat="1" applyFont="1" applyBorder="1"/>
    <xf numFmtId="166" fontId="3" fillId="0" borderId="4" xfId="1" applyNumberFormat="1" applyFont="1" applyBorder="1"/>
    <xf numFmtId="166" fontId="3" fillId="0" borderId="0" xfId="0" applyNumberFormat="1" applyFont="1" applyAlignment="1">
      <alignment horizontal="right"/>
    </xf>
    <xf numFmtId="164" fontId="4" fillId="0" borderId="0" xfId="1" applyNumberFormat="1" applyFont="1" applyFill="1" applyBorder="1"/>
    <xf numFmtId="164" fontId="4" fillId="0" borderId="0" xfId="1" applyNumberFormat="1" applyFont="1" applyFill="1" applyBorder="1" applyAlignment="1">
      <alignment horizontal="right"/>
    </xf>
    <xf numFmtId="164" fontId="4" fillId="0" borderId="3" xfId="1" applyNumberFormat="1" applyFont="1" applyFill="1" applyBorder="1" applyAlignment="1">
      <alignment horizontal="right"/>
    </xf>
    <xf numFmtId="0" fontId="11" fillId="0" borderId="0" xfId="0" applyFont="1"/>
    <xf numFmtId="166" fontId="4" fillId="0" borderId="2" xfId="0" applyNumberFormat="1" applyFont="1" applyBorder="1"/>
    <xf numFmtId="0" fontId="4" fillId="0" borderId="2" xfId="0" applyFont="1" applyBorder="1"/>
    <xf numFmtId="166" fontId="4" fillId="0" borderId="0" xfId="0" applyNumberFormat="1" applyFont="1" applyAlignment="1">
      <alignment horizontal="right"/>
    </xf>
    <xf numFmtId="166" fontId="4" fillId="0" borderId="3" xfId="0" applyNumberFormat="1" applyFont="1" applyBorder="1" applyAlignment="1">
      <alignment horizontal="right"/>
    </xf>
    <xf numFmtId="166" fontId="4" fillId="0" borderId="3" xfId="0" applyNumberFormat="1" applyFont="1" applyBorder="1"/>
    <xf numFmtId="166" fontId="4" fillId="0" borderId="2" xfId="0" applyNumberFormat="1" applyFont="1" applyBorder="1" applyAlignment="1">
      <alignment horizontal="right"/>
    </xf>
    <xf numFmtId="37" fontId="3" fillId="0" borderId="4" xfId="0" applyNumberFormat="1" applyFont="1" applyBorder="1"/>
    <xf numFmtId="37" fontId="3" fillId="0" borderId="4" xfId="1" applyNumberFormat="1" applyFont="1" applyBorder="1"/>
    <xf numFmtId="0" fontId="25" fillId="0" borderId="0" xfId="1" applyNumberFormat="1" applyFont="1" applyFill="1" applyBorder="1" applyAlignment="1">
      <alignment horizontal="center"/>
    </xf>
    <xf numFmtId="169" fontId="3" fillId="0" borderId="0" xfId="1" applyNumberFormat="1" applyFont="1" applyFill="1" applyBorder="1"/>
    <xf numFmtId="169" fontId="3" fillId="0" borderId="0" xfId="1" applyNumberFormat="1" applyFont="1" applyFill="1" applyBorder="1" applyAlignment="1">
      <alignment horizontal="center"/>
    </xf>
    <xf numFmtId="166" fontId="4" fillId="0" borderId="4" xfId="0" applyNumberFormat="1" applyFont="1" applyBorder="1"/>
    <xf numFmtId="0" fontId="13" fillId="0" borderId="0" xfId="9" applyFont="1"/>
    <xf numFmtId="172" fontId="4" fillId="0" borderId="0" xfId="1" applyNumberFormat="1" applyFont="1" applyFill="1"/>
    <xf numFmtId="0" fontId="13" fillId="0" borderId="0" xfId="9" applyFont="1" applyAlignment="1">
      <alignment wrapText="1"/>
    </xf>
    <xf numFmtId="169" fontId="3" fillId="0" borderId="5" xfId="1" applyNumberFormat="1" applyFont="1" applyFill="1" applyBorder="1"/>
    <xf numFmtId="169" fontId="4" fillId="0" borderId="5" xfId="0" applyNumberFormat="1" applyFont="1" applyBorder="1"/>
    <xf numFmtId="41" fontId="4" fillId="0" borderId="0" xfId="1" applyNumberFormat="1" applyFont="1" applyFill="1"/>
    <xf numFmtId="169" fontId="4" fillId="0" borderId="5" xfId="1" applyNumberFormat="1" applyFont="1" applyFill="1" applyBorder="1"/>
    <xf numFmtId="169" fontId="4" fillId="0" borderId="9" xfId="1" applyNumberFormat="1" applyFont="1" applyFill="1" applyBorder="1"/>
    <xf numFmtId="41" fontId="4" fillId="0" borderId="0" xfId="1" applyNumberFormat="1" applyFont="1" applyFill="1" applyBorder="1"/>
    <xf numFmtId="0" fontId="3" fillId="0" borderId="0" xfId="1" applyNumberFormat="1" applyFont="1" applyFill="1" applyBorder="1" applyAlignment="1">
      <alignment horizontal="center"/>
    </xf>
    <xf numFmtId="41" fontId="4" fillId="0" borderId="5" xfId="1" applyNumberFormat="1" applyFont="1" applyFill="1" applyBorder="1"/>
    <xf numFmtId="165" fontId="4" fillId="0" borderId="0" xfId="0" applyNumberFormat="1" applyFont="1"/>
    <xf numFmtId="166" fontId="4" fillId="0" borderId="0" xfId="1" applyNumberFormat="1" applyFont="1" applyFill="1" applyBorder="1"/>
    <xf numFmtId="0" fontId="10" fillId="0" borderId="0" xfId="0" applyFont="1" applyAlignment="1">
      <alignment horizontal="center" vertical="center" wrapText="1"/>
    </xf>
    <xf numFmtId="0" fontId="10" fillId="0" borderId="0" xfId="0" applyFont="1" applyAlignment="1">
      <alignment horizontal="center" vertical="center"/>
    </xf>
    <xf numFmtId="41" fontId="4" fillId="0" borderId="0" xfId="0" applyNumberFormat="1" applyFont="1"/>
    <xf numFmtId="41" fontId="4" fillId="0" borderId="3" xfId="0" applyNumberFormat="1" applyFont="1" applyBorder="1"/>
    <xf numFmtId="41" fontId="4" fillId="0" borderId="3" xfId="0" applyNumberFormat="1" applyFont="1" applyBorder="1" applyAlignment="1">
      <alignment horizontal="right"/>
    </xf>
    <xf numFmtId="0" fontId="4" fillId="0" borderId="0" xfId="0" applyFont="1" applyAlignment="1">
      <alignment vertical="center"/>
    </xf>
    <xf numFmtId="169" fontId="4" fillId="0" borderId="2" xfId="0" applyNumberFormat="1" applyFont="1" applyBorder="1" applyAlignment="1">
      <alignment horizontal="right"/>
    </xf>
    <xf numFmtId="0" fontId="4" fillId="0" borderId="0" xfId="0" quotePrefix="1" applyFont="1" applyAlignment="1">
      <alignment horizontal="justify" vertical="top" wrapText="1"/>
    </xf>
    <xf numFmtId="0" fontId="8" fillId="0" borderId="0" xfId="2" applyAlignment="1">
      <alignment horizontal="justify"/>
    </xf>
    <xf numFmtId="169" fontId="4" fillId="0" borderId="0" xfId="10" quotePrefix="1" applyNumberFormat="1" applyFont="1" applyFill="1" applyAlignment="1" applyProtection="1">
      <alignment horizontal="justify" wrapText="1"/>
      <protection locked="0"/>
    </xf>
    <xf numFmtId="0" fontId="4" fillId="0" borderId="0" xfId="2" applyFont="1" applyAlignment="1">
      <alignment horizontal="justify" wrapText="1"/>
    </xf>
    <xf numFmtId="0" fontId="3" fillId="0" borderId="0" xfId="0" applyFont="1" applyAlignment="1">
      <alignment horizontal="justify" wrapText="1"/>
    </xf>
    <xf numFmtId="0" fontId="4" fillId="0" borderId="0" xfId="0" applyFont="1" applyAlignment="1">
      <alignment horizontal="justify" vertical="center" wrapText="1"/>
    </xf>
    <xf numFmtId="0" fontId="5" fillId="0" borderId="0" xfId="0" applyFont="1" applyAlignment="1">
      <alignmen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left"/>
    </xf>
    <xf numFmtId="0" fontId="3" fillId="0" borderId="0" xfId="2" applyFont="1" applyAlignment="1" applyProtection="1">
      <alignment horizontal="left"/>
      <protection locked="0"/>
    </xf>
    <xf numFmtId="0" fontId="3" fillId="0" borderId="0" xfId="0" applyFont="1" applyAlignment="1">
      <alignment horizontal="left" vertical="center"/>
    </xf>
    <xf numFmtId="0" fontId="9" fillId="0" borderId="0" xfId="0" applyFont="1" applyAlignment="1">
      <alignment horizontal="left" vertical="center"/>
    </xf>
    <xf numFmtId="0" fontId="7" fillId="0" borderId="0" xfId="0" quotePrefix="1" applyFont="1" applyAlignment="1">
      <alignment horizontal="justify" wrapText="1"/>
    </xf>
    <xf numFmtId="0" fontId="7" fillId="0" borderId="0" xfId="0" quotePrefix="1" applyFont="1" applyAlignment="1">
      <alignment wrapText="1"/>
    </xf>
    <xf numFmtId="0" fontId="7" fillId="0" borderId="0" xfId="0" quotePrefix="1" applyFont="1" applyAlignment="1">
      <alignment vertical="top" wrapText="1"/>
    </xf>
    <xf numFmtId="0" fontId="4" fillId="0" borderId="0" xfId="0" applyFont="1" applyAlignment="1">
      <alignment vertical="center" wrapText="1"/>
    </xf>
    <xf numFmtId="167" fontId="4" fillId="0" borderId="0" xfId="0" quotePrefix="1" applyNumberFormat="1" applyFont="1"/>
    <xf numFmtId="167" fontId="4" fillId="0" borderId="0" xfId="0" applyNumberFormat="1" applyFont="1"/>
    <xf numFmtId="167" fontId="4" fillId="0" borderId="0" xfId="0" quotePrefix="1" applyNumberFormat="1" applyFont="1" applyAlignment="1">
      <alignment wrapText="1"/>
    </xf>
    <xf numFmtId="0" fontId="3" fillId="0" borderId="0" xfId="3" applyFont="1" applyAlignment="1">
      <alignment horizontal="center"/>
    </xf>
    <xf numFmtId="166" fontId="11" fillId="0" borderId="0" xfId="3" applyNumberFormat="1" applyFont="1" applyAlignment="1">
      <alignment horizontal="right"/>
    </xf>
    <xf numFmtId="166" fontId="3" fillId="0" borderId="0" xfId="3" applyNumberFormat="1" applyFont="1" applyAlignment="1">
      <alignment horizontal="left"/>
    </xf>
    <xf numFmtId="165" fontId="4" fillId="0" borderId="0" xfId="3" applyNumberFormat="1" applyAlignment="1">
      <alignment horizontal="left"/>
    </xf>
    <xf numFmtId="0" fontId="12" fillId="0" borderId="0" xfId="3" applyFont="1" applyAlignment="1">
      <alignment horizontal="left"/>
    </xf>
    <xf numFmtId="0" fontId="12" fillId="0" borderId="0" xfId="3" applyFont="1"/>
    <xf numFmtId="0" fontId="4" fillId="0" borderId="0" xfId="3" applyAlignment="1">
      <alignment horizontal="center"/>
    </xf>
    <xf numFmtId="168" fontId="3" fillId="0" borderId="0" xfId="3" applyNumberFormat="1" applyFont="1" applyAlignment="1">
      <alignment horizontal="right"/>
    </xf>
    <xf numFmtId="168" fontId="3" fillId="0" borderId="0" xfId="3" applyNumberFormat="1" applyFont="1" applyAlignment="1">
      <alignment horizontal="center"/>
    </xf>
    <xf numFmtId="49" fontId="3" fillId="0" borderId="0" xfId="3" quotePrefix="1" applyNumberFormat="1" applyFont="1"/>
    <xf numFmtId="49" fontId="3" fillId="0" borderId="0" xfId="3" applyNumberFormat="1" applyFont="1"/>
    <xf numFmtId="49" fontId="4" fillId="0" borderId="0" xfId="3" applyNumberFormat="1" applyAlignment="1">
      <alignment wrapText="1"/>
    </xf>
    <xf numFmtId="49" fontId="4" fillId="0" borderId="0" xfId="3" applyNumberFormat="1"/>
    <xf numFmtId="49" fontId="4" fillId="0" borderId="0" xfId="3" quotePrefix="1" applyNumberFormat="1"/>
    <xf numFmtId="0" fontId="13" fillId="0" borderId="0" xfId="0" applyFont="1" applyAlignment="1">
      <alignment wrapText="1"/>
    </xf>
    <xf numFmtId="0" fontId="13" fillId="0" borderId="0" xfId="0" applyFont="1" applyAlignment="1">
      <alignment horizontal="justify" wrapText="1"/>
    </xf>
    <xf numFmtId="0" fontId="3" fillId="0" borderId="0" xfId="2" applyFont="1"/>
    <xf numFmtId="0" fontId="11" fillId="0" borderId="0" xfId="2" applyFont="1"/>
    <xf numFmtId="0" fontId="4" fillId="0" borderId="0" xfId="2" applyFont="1" applyAlignment="1">
      <alignment horizontal="left" wrapText="1"/>
    </xf>
    <xf numFmtId="0" fontId="4" fillId="0" borderId="0" xfId="2" applyFont="1"/>
    <xf numFmtId="0" fontId="15"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justify"/>
    </xf>
    <xf numFmtId="0" fontId="4" fillId="0" borderId="0" xfId="2" applyFont="1" applyAlignment="1">
      <alignment horizontal="center"/>
    </xf>
    <xf numFmtId="0" fontId="14" fillId="0" borderId="0" xfId="0" applyFont="1"/>
    <xf numFmtId="0" fontId="15" fillId="0" borderId="0" xfId="0" applyFont="1" applyAlignment="1">
      <alignment horizontal="center"/>
    </xf>
    <xf numFmtId="0" fontId="14" fillId="0" borderId="0" xfId="0" applyFont="1" applyAlignment="1">
      <alignment horizontal="center" vertical="center" wrapText="1"/>
    </xf>
    <xf numFmtId="0" fontId="8" fillId="0" borderId="0" xfId="2"/>
    <xf numFmtId="15" fontId="13" fillId="0" borderId="0" xfId="0" applyNumberFormat="1" applyFont="1"/>
    <xf numFmtId="0" fontId="9" fillId="0" borderId="0" xfId="0" applyFont="1" applyAlignment="1">
      <alignment wrapText="1"/>
    </xf>
    <xf numFmtId="0" fontId="4" fillId="0" borderId="0" xfId="0" applyFont="1" applyAlignment="1">
      <alignment vertical="top" wrapText="1"/>
    </xf>
    <xf numFmtId="0" fontId="3" fillId="0" borderId="0" xfId="0" applyFont="1" applyAlignment="1">
      <alignment horizontal="center" vertical="top" wrapText="1"/>
    </xf>
    <xf numFmtId="9" fontId="4" fillId="0" borderId="0" xfId="0" applyNumberFormat="1" applyFont="1" applyAlignment="1">
      <alignment horizontal="center" vertical="top" wrapText="1"/>
    </xf>
    <xf numFmtId="10" fontId="4" fillId="0" borderId="0" xfId="0" applyNumberFormat="1" applyFont="1" applyAlignment="1">
      <alignment horizontal="center" wrapText="1"/>
    </xf>
    <xf numFmtId="9" fontId="4" fillId="0" borderId="0" xfId="0" applyNumberFormat="1" applyFont="1" applyAlignment="1">
      <alignment horizontal="center"/>
    </xf>
    <xf numFmtId="0" fontId="4" fillId="0" borderId="0" xfId="0" applyFont="1" applyAlignment="1">
      <alignment horizontal="center" wrapText="1"/>
    </xf>
    <xf numFmtId="0" fontId="4" fillId="0" borderId="0" xfId="0" quotePrefix="1" applyFont="1" applyAlignment="1">
      <alignment wrapText="1"/>
    </xf>
    <xf numFmtId="0" fontId="4" fillId="0" borderId="0" xfId="3" applyAlignment="1">
      <alignment wrapText="1"/>
    </xf>
    <xf numFmtId="0" fontId="10" fillId="0" borderId="0" xfId="0" applyFont="1" applyAlignment="1">
      <alignment horizontal="left"/>
    </xf>
    <xf numFmtId="0" fontId="4" fillId="0" borderId="0" xfId="3" applyAlignment="1">
      <alignment horizontal="left" wrapText="1"/>
    </xf>
    <xf numFmtId="0" fontId="4" fillId="0" borderId="0" xfId="3" applyAlignment="1">
      <alignment horizontal="justify" wrapText="1"/>
    </xf>
    <xf numFmtId="166" fontId="4" fillId="0" borderId="0" xfId="3" applyNumberFormat="1" applyAlignment="1">
      <alignment horizontal="justify" wrapText="1"/>
    </xf>
    <xf numFmtId="0" fontId="10" fillId="0" borderId="0" xfId="3" applyFont="1" applyAlignment="1">
      <alignment horizontal="justify" wrapText="1"/>
    </xf>
    <xf numFmtId="0" fontId="3" fillId="0" borderId="0" xfId="3" applyFont="1" applyAlignment="1">
      <alignment horizontal="justify" wrapText="1"/>
    </xf>
    <xf numFmtId="0" fontId="0" fillId="0" borderId="0" xfId="0" applyAlignment="1">
      <alignment vertical="top" wrapText="1"/>
    </xf>
    <xf numFmtId="0" fontId="14" fillId="0" borderId="0" xfId="0" applyFont="1" applyAlignment="1">
      <alignment wrapText="1"/>
    </xf>
    <xf numFmtId="0" fontId="16" fillId="0" borderId="0" xfId="0" applyFont="1" applyAlignment="1">
      <alignment vertical="top" wrapText="1"/>
    </xf>
    <xf numFmtId="0" fontId="17" fillId="0" borderId="0" xfId="0" applyFont="1"/>
    <xf numFmtId="0" fontId="2" fillId="0" borderId="0" xfId="0" applyFont="1" applyAlignment="1">
      <alignment wrapText="1"/>
    </xf>
    <xf numFmtId="166" fontId="4" fillId="0" borderId="0" xfId="1" applyNumberFormat="1" applyFont="1" applyFill="1" applyAlignment="1">
      <alignment vertical="top" wrapText="1"/>
    </xf>
    <xf numFmtId="166" fontId="13" fillId="0" borderId="0" xfId="0" applyNumberFormat="1" applyFont="1"/>
    <xf numFmtId="164" fontId="13" fillId="0" borderId="0" xfId="1" applyNumberFormat="1" applyFont="1" applyFill="1" applyBorder="1"/>
    <xf numFmtId="164" fontId="4" fillId="0" borderId="0" xfId="0" applyNumberFormat="1" applyFont="1" applyAlignment="1">
      <alignment vertical="top" wrapText="1"/>
    </xf>
    <xf numFmtId="0" fontId="4" fillId="0" borderId="7" xfId="0" applyFont="1" applyBorder="1" applyAlignment="1">
      <alignment vertical="top" wrapText="1"/>
    </xf>
    <xf numFmtId="0" fontId="19" fillId="0" borderId="0" xfId="2" applyFont="1"/>
    <xf numFmtId="0" fontId="8" fillId="0" borderId="0" xfId="2" applyAlignment="1">
      <alignment horizontal="center"/>
    </xf>
    <xf numFmtId="0" fontId="4" fillId="0" borderId="0" xfId="2" applyFont="1" applyAlignment="1">
      <alignment vertical="center"/>
    </xf>
    <xf numFmtId="0" fontId="4" fillId="0" borderId="0" xfId="2" applyFont="1" applyAlignment="1">
      <alignment vertical="top"/>
    </xf>
    <xf numFmtId="0" fontId="8" fillId="0" borderId="0" xfId="2" applyAlignment="1">
      <alignment horizontal="justify" wrapText="1"/>
    </xf>
    <xf numFmtId="0" fontId="20" fillId="0" borderId="0" xfId="2" applyFont="1" applyAlignment="1">
      <alignment horizontal="justify" vertical="justify" wrapText="1"/>
    </xf>
    <xf numFmtId="0" fontId="19" fillId="0" borderId="0" xfId="2" applyFont="1" applyAlignment="1">
      <alignment vertical="center"/>
    </xf>
    <xf numFmtId="166" fontId="3" fillId="0" borderId="0" xfId="3" applyNumberFormat="1" applyFont="1" applyAlignment="1">
      <alignment horizontal="center"/>
    </xf>
    <xf numFmtId="49" fontId="3" fillId="0" borderId="0" xfId="3" quotePrefix="1" applyNumberFormat="1" applyFont="1" applyAlignment="1">
      <alignment vertical="center"/>
    </xf>
    <xf numFmtId="0" fontId="3" fillId="0" borderId="0" xfId="3" quotePrefix="1" applyFont="1" applyAlignment="1">
      <alignment horizontal="center"/>
    </xf>
    <xf numFmtId="49" fontId="3" fillId="0" borderId="0" xfId="3" applyNumberFormat="1" applyFont="1" applyAlignment="1">
      <alignment vertical="center"/>
    </xf>
    <xf numFmtId="0" fontId="10" fillId="0" borderId="0" xfId="3" applyFont="1" applyAlignment="1">
      <alignment horizontal="left"/>
    </xf>
    <xf numFmtId="0" fontId="10" fillId="0" borderId="0" xfId="0" applyFont="1"/>
    <xf numFmtId="0" fontId="3" fillId="0" borderId="0" xfId="3" applyFont="1" applyAlignment="1">
      <alignment horizontal="left" wrapText="1"/>
    </xf>
    <xf numFmtId="0" fontId="4" fillId="0" borderId="0" xfId="3" applyAlignment="1">
      <alignment horizontal="justify"/>
    </xf>
    <xf numFmtId="0" fontId="4" fillId="0" borderId="0" xfId="3" applyAlignment="1">
      <alignment horizontal="justify" vertical="top" wrapText="1"/>
    </xf>
    <xf numFmtId="0" fontId="18" fillId="0" borderId="0" xfId="0" applyFont="1" applyAlignment="1">
      <alignment vertical="top" wrapText="1"/>
    </xf>
    <xf numFmtId="0" fontId="3" fillId="0" borderId="0" xfId="3" applyFont="1" applyAlignment="1">
      <alignment vertical="top"/>
    </xf>
    <xf numFmtId="0" fontId="4" fillId="0" borderId="0" xfId="3" applyAlignment="1">
      <alignment vertical="top" wrapText="1"/>
    </xf>
    <xf numFmtId="0" fontId="18" fillId="0" borderId="0" xfId="0" applyFont="1" applyAlignment="1">
      <alignment horizontal="left" vertical="center"/>
    </xf>
    <xf numFmtId="169" fontId="3" fillId="0" borderId="4" xfId="3" applyNumberFormat="1" applyFont="1" applyBorder="1" applyAlignment="1">
      <alignment vertical="top" wrapText="1"/>
    </xf>
    <xf numFmtId="0" fontId="3" fillId="0" borderId="0" xfId="3" applyFont="1" applyAlignment="1">
      <alignment vertical="top" wrapText="1"/>
    </xf>
    <xf numFmtId="0" fontId="13" fillId="0" borderId="0" xfId="0" applyFont="1" applyAlignment="1">
      <alignment vertical="top" wrapText="1"/>
    </xf>
    <xf numFmtId="169" fontId="13" fillId="0" borderId="0" xfId="1" applyNumberFormat="1" applyFont="1" applyFill="1" applyAlignment="1">
      <alignment vertical="top" wrapText="1"/>
    </xf>
    <xf numFmtId="169" fontId="13" fillId="0" borderId="0" xfId="1" quotePrefix="1" applyNumberFormat="1" applyFont="1" applyFill="1" applyAlignment="1">
      <alignment vertical="top" wrapText="1"/>
    </xf>
    <xf numFmtId="169" fontId="13" fillId="0" borderId="3" xfId="1" applyNumberFormat="1" applyFont="1" applyFill="1" applyBorder="1" applyAlignment="1">
      <alignment vertical="top" wrapText="1"/>
    </xf>
    <xf numFmtId="166" fontId="14" fillId="0" borderId="5" xfId="0" applyNumberFormat="1" applyFont="1" applyBorder="1" applyAlignment="1">
      <alignment vertical="top" wrapText="1"/>
    </xf>
    <xf numFmtId="0" fontId="14" fillId="0" borderId="0" xfId="0" applyFont="1" applyAlignment="1">
      <alignment vertical="top" wrapText="1"/>
    </xf>
    <xf numFmtId="0" fontId="13" fillId="0" borderId="0" xfId="0" applyFont="1" applyAlignment="1">
      <alignment horizontal="justify" vertical="top" wrapText="1"/>
    </xf>
    <xf numFmtId="169" fontId="3" fillId="0" borderId="5" xfId="1" applyNumberFormat="1" applyFont="1" applyFill="1" applyBorder="1" applyAlignment="1">
      <alignment vertical="top" wrapText="1"/>
    </xf>
    <xf numFmtId="0" fontId="3" fillId="0" borderId="0" xfId="3" applyFont="1" applyAlignment="1">
      <alignment vertical="center"/>
    </xf>
    <xf numFmtId="37" fontId="3" fillId="0" borderId="0" xfId="3" quotePrefix="1" applyNumberFormat="1" applyFont="1"/>
    <xf numFmtId="168" fontId="10" fillId="0" borderId="0" xfId="0" applyNumberFormat="1" applyFont="1" applyAlignment="1">
      <alignment horizontal="center" wrapText="1"/>
    </xf>
    <xf numFmtId="0" fontId="3" fillId="0" borderId="0" xfId="2" applyFont="1" applyAlignment="1">
      <alignment horizontal="justify"/>
    </xf>
    <xf numFmtId="0" fontId="4" fillId="0" borderId="0" xfId="2" applyFont="1" applyAlignment="1">
      <alignment horizontal="justify"/>
    </xf>
    <xf numFmtId="169" fontId="4" fillId="0" borderId="0" xfId="3" applyNumberFormat="1" applyAlignment="1">
      <alignment horizontal="center" wrapText="1"/>
    </xf>
    <xf numFmtId="169" fontId="22" fillId="0" borderId="0" xfId="3" applyNumberFormat="1" applyFont="1" applyAlignment="1">
      <alignment horizontal="center" wrapText="1"/>
    </xf>
    <xf numFmtId="0" fontId="10" fillId="0" borderId="0" xfId="3" applyFont="1"/>
    <xf numFmtId="0" fontId="3" fillId="0" borderId="0" xfId="3" applyFont="1" applyAlignment="1">
      <alignment horizontal="justify"/>
    </xf>
    <xf numFmtId="0" fontId="22" fillId="0" borderId="0" xfId="0" applyFont="1" applyAlignment="1">
      <alignment horizontal="center" wrapText="1"/>
    </xf>
    <xf numFmtId="164" fontId="22" fillId="0" borderId="0" xfId="0" applyNumberFormat="1" applyFont="1" applyAlignment="1">
      <alignment horizontal="center" wrapText="1"/>
    </xf>
    <xf numFmtId="166" fontId="4" fillId="0" borderId="0" xfId="0" applyNumberFormat="1" applyFont="1" applyAlignment="1">
      <alignment horizontal="justify" wrapText="1"/>
    </xf>
    <xf numFmtId="166" fontId="4" fillId="0" borderId="5" xfId="0" applyNumberFormat="1" applyFont="1" applyBorder="1" applyAlignment="1">
      <alignment horizontal="justify" wrapText="1"/>
    </xf>
    <xf numFmtId="41" fontId="22" fillId="0" borderId="0" xfId="0" applyNumberFormat="1" applyFont="1" applyAlignment="1">
      <alignment horizontal="justify" wrapText="1"/>
    </xf>
    <xf numFmtId="0" fontId="22" fillId="0" borderId="0" xfId="0" applyFont="1" applyAlignment="1">
      <alignment horizontal="justify" wrapText="1"/>
    </xf>
    <xf numFmtId="0" fontId="10" fillId="0" borderId="0" xfId="2" applyFont="1" applyAlignment="1">
      <alignment horizontal="left"/>
    </xf>
    <xf numFmtId="0" fontId="4" fillId="0" borderId="0" xfId="2" applyFont="1" applyAlignment="1">
      <alignment horizontal="left"/>
    </xf>
    <xf numFmtId="166" fontId="22" fillId="0" borderId="0" xfId="0" applyNumberFormat="1" applyFont="1"/>
    <xf numFmtId="169" fontId="3" fillId="0" borderId="4" xfId="1" applyNumberFormat="1" applyFont="1" applyFill="1" applyBorder="1"/>
    <xf numFmtId="37" fontId="3" fillId="0" borderId="0" xfId="0" quotePrefix="1" applyNumberFormat="1" applyFont="1"/>
    <xf numFmtId="37" fontId="3" fillId="0" borderId="0" xfId="0" applyNumberFormat="1" applyFont="1" applyAlignment="1">
      <alignment horizontal="left"/>
    </xf>
    <xf numFmtId="0" fontId="3" fillId="0" borderId="0" xfId="6" applyFont="1" applyAlignment="1">
      <alignment horizontal="center"/>
    </xf>
    <xf numFmtId="0" fontId="4" fillId="0" borderId="0" xfId="6" applyFont="1" applyAlignment="1">
      <alignment horizontal="center"/>
    </xf>
    <xf numFmtId="37" fontId="10" fillId="0" borderId="0" xfId="6" quotePrefix="1" applyNumberFormat="1" applyFont="1" applyAlignment="1">
      <alignment horizontal="center"/>
    </xf>
    <xf numFmtId="37" fontId="4" fillId="0" borderId="0" xfId="6" applyNumberFormat="1" applyFont="1" applyAlignment="1"/>
    <xf numFmtId="37" fontId="4" fillId="0" borderId="0" xfId="0" applyNumberFormat="1" applyFont="1" applyAlignment="1">
      <alignment horizontal="left" vertical="justify"/>
    </xf>
    <xf numFmtId="166" fontId="4" fillId="0" borderId="0" xfId="1" applyNumberFormat="1" applyFont="1" applyFill="1" applyBorder="1" applyAlignment="1">
      <alignment horizontal="center"/>
    </xf>
    <xf numFmtId="37" fontId="4" fillId="0" borderId="0" xfId="0" applyNumberFormat="1" applyFont="1" applyAlignment="1">
      <alignment horizontal="center"/>
    </xf>
    <xf numFmtId="37" fontId="9" fillId="0" borderId="0" xfId="0" applyNumberFormat="1" applyFont="1" applyAlignment="1">
      <alignment horizontal="left" wrapText="1"/>
    </xf>
    <xf numFmtId="37" fontId="4" fillId="0" borderId="0" xfId="0" applyNumberFormat="1" applyFont="1"/>
    <xf numFmtId="0" fontId="24" fillId="0" borderId="0" xfId="0" applyFont="1"/>
    <xf numFmtId="0" fontId="19" fillId="0" borderId="0" xfId="0" applyFont="1"/>
    <xf numFmtId="37" fontId="4" fillId="0" borderId="0" xfId="0" applyNumberFormat="1" applyFont="1" applyAlignment="1">
      <alignment horizontal="left" vertical="justify"/>
    </xf>
    <xf numFmtId="0" fontId="4" fillId="0" borderId="0" xfId="0" applyFont="1" applyAlignment="1">
      <alignment horizontal="justify" wrapText="1"/>
    </xf>
    <xf numFmtId="0" fontId="3" fillId="0" borderId="0" xfId="2" applyFont="1" applyAlignment="1">
      <alignment horizontal="justify"/>
    </xf>
    <xf numFmtId="0" fontId="8" fillId="0" borderId="0" xfId="2"/>
    <xf numFmtId="0" fontId="4" fillId="0" borderId="0" xfId="0" applyFont="1" applyAlignment="1">
      <alignment wrapText="1"/>
    </xf>
    <xf numFmtId="0" fontId="0" fillId="0" borderId="0" xfId="0" applyAlignment="1">
      <alignment wrapText="1"/>
    </xf>
    <xf numFmtId="37" fontId="3" fillId="0" borderId="0" xfId="0" applyNumberFormat="1" applyFont="1" applyAlignment="1">
      <alignment horizontal="left"/>
    </xf>
    <xf numFmtId="0" fontId="4" fillId="0" borderId="0" xfId="3" applyAlignment="1">
      <alignment horizontal="justify" wrapText="1"/>
    </xf>
    <xf numFmtId="0" fontId="3" fillId="0" borderId="0" xfId="3" applyFont="1" applyAlignment="1">
      <alignment horizontal="justify" wrapText="1"/>
    </xf>
    <xf numFmtId="0" fontId="4" fillId="0" borderId="1" xfId="0" applyFont="1" applyBorder="1" applyAlignment="1">
      <alignment horizontal="justify"/>
    </xf>
    <xf numFmtId="0" fontId="4" fillId="0" borderId="1" xfId="0" applyFont="1" applyBorder="1"/>
    <xf numFmtId="0" fontId="3" fillId="0" borderId="0" xfId="3" applyFont="1" applyAlignment="1">
      <alignment horizontal="justify"/>
    </xf>
    <xf numFmtId="0" fontId="4" fillId="0" borderId="0" xfId="2" applyFont="1" applyAlignment="1">
      <alignment horizontal="justify" vertical="top" wrapText="1"/>
    </xf>
    <xf numFmtId="0" fontId="3" fillId="0" borderId="0" xfId="0" applyFont="1" applyAlignment="1">
      <alignment horizontal="justify" wrapText="1"/>
    </xf>
    <xf numFmtId="0" fontId="4" fillId="0" borderId="0" xfId="3" applyAlignment="1">
      <alignment horizontal="justify"/>
    </xf>
    <xf numFmtId="0" fontId="4" fillId="0" borderId="0" xfId="2" applyFont="1" applyAlignment="1">
      <alignment horizontal="left" wrapText="1"/>
    </xf>
    <xf numFmtId="0" fontId="0" fillId="0" borderId="0" xfId="0" applyAlignment="1">
      <alignment horizontal="left" wrapText="1"/>
    </xf>
    <xf numFmtId="0" fontId="4" fillId="0" borderId="0" xfId="2" applyFont="1" applyAlignment="1">
      <alignment horizontal="justify" wrapText="1"/>
    </xf>
    <xf numFmtId="0" fontId="4" fillId="0" borderId="0" xfId="3" applyAlignment="1">
      <alignment horizontal="justify" vertical="top" wrapText="1"/>
    </xf>
    <xf numFmtId="0" fontId="4" fillId="0" borderId="0" xfId="3" applyAlignment="1">
      <alignment horizontal="left" vertical="top" wrapText="1"/>
    </xf>
    <xf numFmtId="0" fontId="4" fillId="0" borderId="0" xfId="0" applyFont="1" applyAlignment="1">
      <alignment horizontal="justify" vertical="center" wrapText="1"/>
    </xf>
    <xf numFmtId="0" fontId="21" fillId="0" borderId="0" xfId="0" applyFont="1" applyAlignment="1">
      <alignment wrapText="1"/>
    </xf>
    <xf numFmtId="0" fontId="18" fillId="0" borderId="0" xfId="0" applyFont="1" applyAlignment="1">
      <alignment horizontal="justify" vertical="center" wrapText="1"/>
    </xf>
    <xf numFmtId="0" fontId="13" fillId="0" borderId="0" xfId="0" applyFont="1" applyAlignment="1">
      <alignment horizontal="justify" wrapText="1"/>
    </xf>
    <xf numFmtId="0" fontId="3" fillId="0" borderId="0" xfId="0" applyFont="1" applyAlignment="1">
      <alignment horizontal="justify"/>
    </xf>
    <xf numFmtId="0" fontId="4" fillId="0" borderId="0" xfId="0" applyFont="1" applyAlignment="1">
      <alignment vertical="top" wrapText="1"/>
    </xf>
    <xf numFmtId="0" fontId="0" fillId="0" borderId="0" xfId="0" applyAlignment="1">
      <alignment vertical="top" wrapText="1"/>
    </xf>
    <xf numFmtId="0" fontId="10" fillId="0" borderId="0" xfId="0" applyFont="1" applyAlignment="1">
      <alignment horizontal="center" wrapText="1"/>
    </xf>
    <xf numFmtId="0" fontId="16" fillId="0" borderId="0" xfId="0" applyFont="1" applyAlignment="1">
      <alignment horizontal="center" wrapText="1"/>
    </xf>
    <xf numFmtId="0" fontId="10" fillId="0" borderId="0" xfId="3" applyFont="1" applyAlignment="1">
      <alignment horizontal="justify" wrapText="1"/>
    </xf>
    <xf numFmtId="0" fontId="10" fillId="0" borderId="0" xfId="3" applyFont="1" applyAlignment="1">
      <alignment horizontal="left" wrapText="1"/>
    </xf>
    <xf numFmtId="0" fontId="4" fillId="0" borderId="0" xfId="3" applyAlignment="1">
      <alignment wrapText="1"/>
    </xf>
    <xf numFmtId="0" fontId="4" fillId="0" borderId="0" xfId="0" applyFont="1" applyAlignment="1">
      <alignment horizontal="justify"/>
    </xf>
    <xf numFmtId="0" fontId="10" fillId="0" borderId="0" xfId="0" applyFont="1" applyAlignment="1">
      <alignment horizontal="justify"/>
    </xf>
    <xf numFmtId="0" fontId="4" fillId="0" borderId="0" xfId="3" applyAlignment="1">
      <alignment horizontal="left" wrapText="1"/>
    </xf>
    <xf numFmtId="0" fontId="4" fillId="0" borderId="0" xfId="0" applyFont="1" applyAlignment="1">
      <alignment horizontal="justify" vertical="top" wrapText="1"/>
    </xf>
    <xf numFmtId="0" fontId="4" fillId="0" borderId="0" xfId="0" applyFont="1" applyAlignment="1">
      <alignment horizontal="left" wrapText="1"/>
    </xf>
    <xf numFmtId="0" fontId="14" fillId="0" borderId="0" xfId="0" applyFont="1" applyAlignment="1">
      <alignment horizontal="justify"/>
    </xf>
    <xf numFmtId="0" fontId="15" fillId="0" borderId="0" xfId="0" applyFont="1" applyAlignment="1">
      <alignment horizontal="justify"/>
    </xf>
    <xf numFmtId="0" fontId="14" fillId="0" borderId="0" xfId="0" applyFont="1" applyAlignment="1">
      <alignment horizontal="left" wrapText="1"/>
    </xf>
    <xf numFmtId="0" fontId="15" fillId="0" borderId="0" xfId="0" applyFont="1" applyAlignment="1">
      <alignment horizontal="left" wrapText="1"/>
    </xf>
    <xf numFmtId="0" fontId="3" fillId="0" borderId="0" xfId="0" applyFont="1" applyAlignment="1">
      <alignment horizontal="left" wrapText="1"/>
    </xf>
    <xf numFmtId="0" fontId="11" fillId="0" borderId="0" xfId="0" applyFont="1" applyAlignment="1">
      <alignment horizontal="left" vertical="center" wrapText="1"/>
    </xf>
    <xf numFmtId="0" fontId="13" fillId="0" borderId="0" xfId="0" applyFont="1" applyAlignment="1">
      <alignment horizontal="left" wrapText="1"/>
    </xf>
    <xf numFmtId="49" fontId="4" fillId="0" borderId="0" xfId="3" applyNumberFormat="1" applyAlignment="1">
      <alignment horizontal="left"/>
    </xf>
    <xf numFmtId="0" fontId="4" fillId="0" borderId="0" xfId="0" applyFont="1" applyAlignment="1">
      <alignment horizontal="left"/>
    </xf>
    <xf numFmtId="49" fontId="4" fillId="0" borderId="0" xfId="3" applyNumberFormat="1" applyAlignment="1">
      <alignment horizontal="left" wrapText="1"/>
    </xf>
    <xf numFmtId="49" fontId="4" fillId="0" borderId="0" xfId="3" applyNumberFormat="1" applyAlignment="1">
      <alignment horizontal="justify" wrapText="1"/>
    </xf>
    <xf numFmtId="0" fontId="4" fillId="0" borderId="0" xfId="0" applyFont="1"/>
    <xf numFmtId="167" fontId="4" fillId="0" borderId="0" xfId="0" quotePrefix="1" applyNumberFormat="1" applyFont="1" applyAlignment="1">
      <alignment horizontal="justify" wrapText="1"/>
    </xf>
    <xf numFmtId="0" fontId="7" fillId="0" borderId="0" xfId="0" quotePrefix="1" applyFont="1" applyAlignment="1">
      <alignment horizontal="justify" vertical="top" wrapText="1"/>
    </xf>
    <xf numFmtId="0" fontId="3" fillId="0" borderId="0" xfId="0" applyFont="1" applyAlignment="1">
      <alignment horizontal="center"/>
    </xf>
    <xf numFmtId="0" fontId="7" fillId="0" borderId="0" xfId="0" quotePrefix="1" applyFont="1" applyAlignment="1">
      <alignment horizontal="justify" wrapText="1"/>
    </xf>
    <xf numFmtId="0" fontId="10" fillId="0" borderId="0" xfId="3" applyFont="1" applyAlignment="1">
      <alignment horizontal="center" vertical="top"/>
    </xf>
    <xf numFmtId="0" fontId="4" fillId="0" borderId="0" xfId="0" quotePrefix="1" applyFont="1" applyAlignment="1">
      <alignment horizontal="justify" vertical="top" wrapText="1"/>
    </xf>
    <xf numFmtId="0" fontId="3" fillId="0" borderId="2" xfId="0" applyFont="1" applyBorder="1" applyAlignment="1">
      <alignment horizontal="center"/>
    </xf>
    <xf numFmtId="0" fontId="13" fillId="0" borderId="0" xfId="9" applyFont="1" applyAlignment="1">
      <alignment horizontal="justify" wrapText="1"/>
    </xf>
    <xf numFmtId="167" fontId="3" fillId="0" borderId="0" xfId="0" applyNumberFormat="1" applyFont="1" applyAlignment="1">
      <alignment horizontal="left"/>
    </xf>
    <xf numFmtId="0" fontId="13" fillId="0" borderId="0" xfId="9" applyFont="1" applyAlignment="1">
      <alignment horizontal="justify"/>
    </xf>
    <xf numFmtId="0" fontId="26" fillId="0" borderId="0" xfId="9" applyFont="1" applyAlignment="1">
      <alignment horizontal="justify" wrapText="1"/>
    </xf>
    <xf numFmtId="0" fontId="3" fillId="0" borderId="1" xfId="0" applyFont="1" applyBorder="1" applyAlignment="1">
      <alignment horizontal="center" wrapText="1"/>
    </xf>
    <xf numFmtId="0" fontId="4" fillId="0" borderId="1" xfId="0" applyFont="1" applyBorder="1" applyAlignment="1">
      <alignment horizontal="center" wrapText="1"/>
    </xf>
    <xf numFmtId="0" fontId="4" fillId="0" borderId="8" xfId="0" applyFont="1" applyBorder="1" applyAlignment="1">
      <alignment horizontal="center" wrapText="1"/>
    </xf>
    <xf numFmtId="0" fontId="4" fillId="0" borderId="0" xfId="0" applyFont="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wrapText="1"/>
    </xf>
    <xf numFmtId="169" fontId="3" fillId="0" borderId="1" xfId="1" applyNumberFormat="1" applyFont="1" applyFill="1" applyBorder="1" applyAlignment="1">
      <alignment horizontal="center"/>
    </xf>
    <xf numFmtId="0" fontId="4" fillId="0" borderId="1" xfId="0" applyFont="1" applyBorder="1" applyAlignment="1">
      <alignment horizontal="center"/>
    </xf>
  </cellXfs>
  <cellStyles count="11">
    <cellStyle name="Comma" xfId="1" builtinId="3"/>
    <cellStyle name="Comma [0]_GPL Final Financial Statements for Annual Report 2004 2" xfId="5" xr:uid="{7DFF52D1-0793-426C-B510-A7597E2F51BF}"/>
    <cellStyle name="Comma 2" xfId="10" xr:uid="{46820CF5-65E8-4857-9F83-7E60C8E10258}"/>
    <cellStyle name="Comma 3" xfId="8" xr:uid="{08A5EE0E-CA2D-4689-A8E7-629BAD5CDB0F}"/>
    <cellStyle name="Comma_GPL Final Financial Statements for Annual Report 2004 2" xfId="4" xr:uid="{B98BBF77-83F4-42E9-B14A-6BB1B95C190F}"/>
    <cellStyle name="Normal" xfId="0" builtinId="0"/>
    <cellStyle name="Normal 13 5" xfId="9" xr:uid="{E8FBEBB7-B4CC-4613-B62F-6965E9BEE393}"/>
    <cellStyle name="Normal 2 2" xfId="2" xr:uid="{7C065762-01D6-4237-B905-EF63BABFB43D}"/>
    <cellStyle name="Normal 4" xfId="6" xr:uid="{08DD0ACA-FF6C-40E8-9612-A5740F9CBD3C}"/>
    <cellStyle name="Normal_GPL Final Financial Statements for Annual Report 2004" xfId="3" xr:uid="{98F1FEFF-91E5-4E86-B1D3-6B3A3F73E732}"/>
    <cellStyle name="Percent 2" xfId="7" xr:uid="{CFF167D4-144C-4006-B07F-8BEE03D413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era\Desktop\Back%20up-Nov%2027,%202024\2024\4-%20Loknatuh\Gold%20Board\final%20files%20for%20client\Copy%20of%20GGB%202023-%20reviewed%20updated.xlsx" TargetMode="External"/><Relationship Id="rId1" Type="http://schemas.openxmlformats.org/officeDocument/2006/relationships/externalLinkPath" Target="/Users/veera/Desktop/Back%20up-Nov%2027,%202024/2024/4-%20Loknatuh/Gold%20Board/final%20files%20for%20client/Copy%20of%20GGB%202023-%20reviewed%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S"/>
      <sheetName val="PG 6"/>
      <sheetName val="PG 14-15"/>
      <sheetName val="19-25"/>
      <sheetName val="lead sheet"/>
      <sheetName val="Journal"/>
      <sheetName val="Sheet1"/>
      <sheetName val="TB 2023"/>
      <sheetName val="difff 2023"/>
      <sheetName val="TB 2022"/>
      <sheetName val="difff 2022"/>
      <sheetName val="Sheet2"/>
    </sheetNames>
    <sheetDataSet>
      <sheetData sheetId="0">
        <row r="121">
          <cell r="J121">
            <v>702306492</v>
          </cell>
        </row>
        <row r="122">
          <cell r="J122">
            <v>542392106</v>
          </cell>
        </row>
        <row r="134">
          <cell r="J134">
            <v>8650148078</v>
          </cell>
        </row>
        <row r="138">
          <cell r="J138">
            <v>992232165</v>
          </cell>
        </row>
        <row r="139">
          <cell r="J139">
            <v>7833055449</v>
          </cell>
        </row>
        <row r="182">
          <cell r="J182">
            <v>-427314700.27759433</v>
          </cell>
        </row>
        <row r="644">
          <cell r="J644">
            <v>526246663</v>
          </cell>
        </row>
        <row r="652">
          <cell r="J652">
            <v>2816878748</v>
          </cell>
        </row>
        <row r="656">
          <cell r="J656">
            <v>4729037</v>
          </cell>
        </row>
        <row r="679">
          <cell r="J679">
            <v>529966864</v>
          </cell>
        </row>
        <row r="684">
          <cell r="J684">
            <v>702306492</v>
          </cell>
        </row>
        <row r="707">
          <cell r="J707">
            <v>8650148078</v>
          </cell>
        </row>
      </sheetData>
      <sheetData sheetId="1">
        <row r="14">
          <cell r="G14">
            <v>-11904106940</v>
          </cell>
        </row>
        <row r="22">
          <cell r="G22">
            <v>-11822624224</v>
          </cell>
        </row>
        <row r="29">
          <cell r="G29">
            <v>-12249938924.277594</v>
          </cell>
        </row>
      </sheetData>
      <sheetData sheetId="2">
        <row r="13">
          <cell r="N13">
            <v>9508138</v>
          </cell>
        </row>
        <row r="25">
          <cell r="N25">
            <v>71806736</v>
          </cell>
        </row>
      </sheetData>
      <sheetData sheetId="3"/>
      <sheetData sheetId="4">
        <row r="9">
          <cell r="G9">
            <v>4019967863</v>
          </cell>
        </row>
        <row r="20">
          <cell r="G20">
            <v>143348152</v>
          </cell>
        </row>
        <row r="21">
          <cell r="G21">
            <v>7130981</v>
          </cell>
        </row>
        <row r="22">
          <cell r="G22">
            <v>215342</v>
          </cell>
        </row>
        <row r="23">
          <cell r="G23">
            <v>529966864</v>
          </cell>
        </row>
        <row r="31">
          <cell r="G31">
            <v>95446381</v>
          </cell>
        </row>
        <row r="44">
          <cell r="G44">
            <v>90658206</v>
          </cell>
        </row>
        <row r="45">
          <cell r="G45">
            <v>142394221</v>
          </cell>
        </row>
        <row r="46">
          <cell r="G46">
            <v>0</v>
          </cell>
        </row>
        <row r="47">
          <cell r="G47">
            <v>9684501</v>
          </cell>
        </row>
        <row r="48">
          <cell r="G48">
            <v>259596238</v>
          </cell>
        </row>
        <row r="49">
          <cell r="G49">
            <v>19953275</v>
          </cell>
        </row>
        <row r="50">
          <cell r="G50">
            <v>522286441</v>
          </cell>
        </row>
        <row r="52">
          <cell r="G52">
            <v>-7833055449</v>
          </cell>
        </row>
        <row r="54">
          <cell r="G54">
            <v>-7833055449</v>
          </cell>
        </row>
        <row r="63">
          <cell r="G63">
            <v>20105665</v>
          </cell>
        </row>
        <row r="75">
          <cell r="G75">
            <v>8650148078</v>
          </cell>
        </row>
        <row r="78">
          <cell r="G78">
            <v>305000</v>
          </cell>
        </row>
        <row r="79">
          <cell r="G79">
            <v>102673654</v>
          </cell>
        </row>
        <row r="80">
          <cell r="G80">
            <v>33836830</v>
          </cell>
        </row>
        <row r="81">
          <cell r="G81">
            <v>725430</v>
          </cell>
        </row>
        <row r="82">
          <cell r="G82">
            <v>-2</v>
          </cell>
        </row>
        <row r="83">
          <cell r="G83">
            <v>-1</v>
          </cell>
        </row>
        <row r="84">
          <cell r="G84">
            <v>0</v>
          </cell>
        </row>
        <row r="85">
          <cell r="G85">
            <v>-3</v>
          </cell>
        </row>
        <row r="86">
          <cell r="G86">
            <v>511280469</v>
          </cell>
        </row>
        <row r="87">
          <cell r="G87">
            <v>12063026</v>
          </cell>
        </row>
        <row r="88">
          <cell r="G88">
            <v>6261032</v>
          </cell>
        </row>
        <row r="89">
          <cell r="G89">
            <v>241157011</v>
          </cell>
        </row>
        <row r="90">
          <cell r="G90">
            <v>6288569</v>
          </cell>
        </row>
        <row r="91">
          <cell r="G91">
            <v>2964143</v>
          </cell>
        </row>
        <row r="92">
          <cell r="G92">
            <v>0</v>
          </cell>
        </row>
        <row r="93">
          <cell r="G93">
            <v>-1</v>
          </cell>
        </row>
        <row r="94">
          <cell r="G94">
            <v>21543302</v>
          </cell>
        </row>
        <row r="95">
          <cell r="G95">
            <v>3203350</v>
          </cell>
        </row>
        <row r="96">
          <cell r="G96">
            <v>0</v>
          </cell>
        </row>
        <row r="97">
          <cell r="G97">
            <v>15083011</v>
          </cell>
        </row>
        <row r="98">
          <cell r="G98">
            <v>957384820</v>
          </cell>
        </row>
        <row r="100">
          <cell r="G100">
            <v>19350779</v>
          </cell>
        </row>
        <row r="101">
          <cell r="G101">
            <v>3</v>
          </cell>
        </row>
        <row r="102">
          <cell r="G102">
            <v>15496563</v>
          </cell>
        </row>
        <row r="103">
          <cell r="G103">
            <v>34847345</v>
          </cell>
        </row>
        <row r="105">
          <cell r="G105">
            <v>10608106.483999452</v>
          </cell>
        </row>
        <row r="124">
          <cell r="G124">
            <v>31427862879</v>
          </cell>
        </row>
        <row r="125">
          <cell r="G125">
            <v>5500000</v>
          </cell>
        </row>
        <row r="126">
          <cell r="G126">
            <v>161439316</v>
          </cell>
        </row>
        <row r="127">
          <cell r="G127">
            <v>1486866</v>
          </cell>
        </row>
        <row r="128">
          <cell r="G128">
            <v>15058257</v>
          </cell>
        </row>
        <row r="131">
          <cell r="G131">
            <v>14000000</v>
          </cell>
        </row>
        <row r="132">
          <cell r="G132">
            <v>2843620</v>
          </cell>
        </row>
        <row r="133">
          <cell r="G133">
            <v>556530</v>
          </cell>
        </row>
        <row r="134">
          <cell r="G134">
            <v>270110</v>
          </cell>
        </row>
        <row r="135">
          <cell r="G135">
            <v>14933857</v>
          </cell>
        </row>
        <row r="138">
          <cell r="G138">
            <v>93155509</v>
          </cell>
        </row>
        <row r="139">
          <cell r="G139">
            <v>12152880</v>
          </cell>
        </row>
        <row r="140">
          <cell r="G140">
            <v>2986170</v>
          </cell>
        </row>
        <row r="141">
          <cell r="G141">
            <v>30420964</v>
          </cell>
        </row>
        <row r="142">
          <cell r="G142">
            <v>-28159</v>
          </cell>
        </row>
        <row r="143">
          <cell r="G143">
            <v>7813</v>
          </cell>
        </row>
        <row r="158">
          <cell r="G158">
            <v>28073327140</v>
          </cell>
        </row>
        <row r="159">
          <cell r="G159">
            <v>3936370899</v>
          </cell>
        </row>
        <row r="160">
          <cell r="G160">
            <v>1305891517</v>
          </cell>
        </row>
        <row r="162">
          <cell r="G162">
            <v>2083100</v>
          </cell>
        </row>
        <row r="163">
          <cell r="G163">
            <v>32130028</v>
          </cell>
        </row>
        <row r="164">
          <cell r="G164">
            <v>365046</v>
          </cell>
        </row>
        <row r="165">
          <cell r="G165">
            <v>0</v>
          </cell>
        </row>
        <row r="166">
          <cell r="G166">
            <v>38424172</v>
          </cell>
        </row>
        <row r="167">
          <cell r="G167">
            <v>0</v>
          </cell>
        </row>
        <row r="168">
          <cell r="G168">
            <v>26593715</v>
          </cell>
        </row>
        <row r="169">
          <cell r="G169">
            <v>1656000</v>
          </cell>
        </row>
        <row r="289">
          <cell r="G289">
            <v>266374190</v>
          </cell>
        </row>
        <row r="295">
          <cell r="G295">
            <v>23311790</v>
          </cell>
        </row>
        <row r="297">
          <cell r="G297">
            <v>27117642</v>
          </cell>
        </row>
        <row r="298">
          <cell r="G298">
            <v>8638197</v>
          </cell>
        </row>
        <row r="302">
          <cell r="G302">
            <v>3200000</v>
          </cell>
        </row>
        <row r="308">
          <cell r="G308">
            <v>47637664</v>
          </cell>
        </row>
        <row r="313">
          <cell r="G313">
            <v>637342</v>
          </cell>
        </row>
        <row r="332">
          <cell r="G332">
            <v>10022256</v>
          </cell>
        </row>
        <row r="350">
          <cell r="G350">
            <v>6229483</v>
          </cell>
        </row>
        <row r="361">
          <cell r="G361">
            <v>3564736</v>
          </cell>
        </row>
        <row r="373">
          <cell r="G373">
            <v>3587487</v>
          </cell>
        </row>
        <row r="387">
          <cell r="G387">
            <v>4077918</v>
          </cell>
        </row>
        <row r="396">
          <cell r="G396">
            <v>9490199</v>
          </cell>
        </row>
        <row r="408">
          <cell r="G408">
            <v>5953660</v>
          </cell>
        </row>
        <row r="413">
          <cell r="G413">
            <v>32160000</v>
          </cell>
        </row>
        <row r="418">
          <cell r="G418">
            <v>4239741</v>
          </cell>
        </row>
        <row r="422">
          <cell r="G422">
            <v>633540</v>
          </cell>
        </row>
        <row r="440">
          <cell r="G440">
            <v>5081638</v>
          </cell>
        </row>
        <row r="446">
          <cell r="G446">
            <v>3757335</v>
          </cell>
        </row>
        <row r="451">
          <cell r="G451">
            <v>1573991</v>
          </cell>
        </row>
        <row r="463">
          <cell r="G463">
            <v>6378200</v>
          </cell>
        </row>
        <row r="473">
          <cell r="G473">
            <v>256343</v>
          </cell>
        </row>
        <row r="477">
          <cell r="G477">
            <v>13612436</v>
          </cell>
        </row>
        <row r="482">
          <cell r="G482">
            <v>2898000</v>
          </cell>
        </row>
        <row r="488">
          <cell r="G488">
            <v>255790</v>
          </cell>
        </row>
        <row r="491">
          <cell r="G491">
            <v>174120</v>
          </cell>
        </row>
        <row r="495">
          <cell r="G495">
            <v>5402476</v>
          </cell>
        </row>
        <row r="552">
          <cell r="G552">
            <v>41434257</v>
          </cell>
        </row>
        <row r="554">
          <cell r="G554">
            <v>1111131.7775943072</v>
          </cell>
        </row>
        <row r="556">
          <cell r="G556">
            <v>73801228</v>
          </cell>
        </row>
        <row r="567">
          <cell r="G567">
            <v>108577100</v>
          </cell>
        </row>
        <row r="568">
          <cell r="G568">
            <v>2000000</v>
          </cell>
        </row>
        <row r="583">
          <cell r="D583">
            <v>18846974.706405144</v>
          </cell>
        </row>
        <row r="586">
          <cell r="D586">
            <v>-8638197</v>
          </cell>
        </row>
      </sheetData>
      <sheetData sheetId="5">
        <row r="184">
          <cell r="D184">
            <v>1117600</v>
          </cell>
        </row>
        <row r="248">
          <cell r="C248">
            <v>545000</v>
          </cell>
        </row>
        <row r="253">
          <cell r="D253">
            <v>73801228</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240A-3CC2-4D41-A9CD-30E827401B17}">
  <sheetPr>
    <tabColor rgb="FFFF0000"/>
  </sheetPr>
  <dimension ref="A11:W849"/>
  <sheetViews>
    <sheetView topLeftCell="A3" zoomScale="110" zoomScaleNormal="110" zoomScaleSheetLayoutView="75" workbookViewId="0">
      <selection activeCell="F3" sqref="A1:XFD1048576"/>
    </sheetView>
  </sheetViews>
  <sheetFormatPr defaultColWidth="9.109375" defaultRowHeight="15.6" x14ac:dyDescent="0.3"/>
  <cols>
    <col min="1" max="1" width="5.33203125" style="2" customWidth="1"/>
    <col min="2" max="2" width="5.5546875" style="2" customWidth="1"/>
    <col min="3" max="3" width="6.33203125" style="2" customWidth="1"/>
    <col min="4" max="4" width="1.5546875" style="2" hidden="1" customWidth="1"/>
    <col min="5" max="5" width="0.77734375" style="2" hidden="1" customWidth="1"/>
    <col min="6" max="6" width="19.77734375" style="2" customWidth="1"/>
    <col min="7" max="7" width="10.33203125" style="2" customWidth="1"/>
    <col min="8" max="8" width="7.21875" style="2" bestFit="1" customWidth="1"/>
    <col min="9" max="9" width="19.5546875" style="2" customWidth="1"/>
    <col min="10" max="10" width="17.77734375" style="8" bestFit="1" customWidth="1"/>
    <col min="11" max="11" width="7.6640625" style="29" customWidth="1"/>
    <col min="12" max="12" width="21.5546875" style="29" customWidth="1"/>
    <col min="13" max="13" width="14.77734375" style="2" bestFit="1" customWidth="1"/>
    <col min="14" max="14" width="14" style="2" bestFit="1" customWidth="1"/>
    <col min="15" max="16384" width="9.109375" style="2"/>
  </cols>
  <sheetData>
    <row r="11" spans="2:12" x14ac:dyDescent="0.3">
      <c r="B11" s="395" t="s">
        <v>0</v>
      </c>
      <c r="C11" s="395"/>
      <c r="D11" s="395"/>
      <c r="E11" s="395"/>
      <c r="F11" s="395"/>
      <c r="G11" s="395"/>
      <c r="H11" s="395"/>
      <c r="I11" s="395"/>
      <c r="J11" s="395"/>
      <c r="K11" s="395"/>
      <c r="L11" s="395"/>
    </row>
    <row r="12" spans="2:12" x14ac:dyDescent="0.3">
      <c r="B12" s="395" t="s">
        <v>1</v>
      </c>
      <c r="C12" s="395"/>
      <c r="D12" s="395"/>
      <c r="E12" s="395"/>
      <c r="F12" s="395"/>
      <c r="G12" s="395"/>
      <c r="H12" s="395"/>
      <c r="I12" s="395"/>
      <c r="J12" s="395"/>
      <c r="K12" s="395"/>
      <c r="L12" s="395"/>
    </row>
    <row r="13" spans="2:12" x14ac:dyDescent="0.3">
      <c r="B13" s="395" t="s">
        <v>2</v>
      </c>
      <c r="C13" s="395"/>
      <c r="D13" s="395"/>
      <c r="E13" s="395"/>
      <c r="F13" s="395"/>
      <c r="G13" s="395"/>
      <c r="H13" s="395"/>
      <c r="I13" s="395"/>
      <c r="J13" s="395"/>
      <c r="K13" s="395"/>
      <c r="L13" s="395"/>
    </row>
    <row r="14" spans="2:12" x14ac:dyDescent="0.3">
      <c r="B14" s="395" t="s">
        <v>3</v>
      </c>
      <c r="C14" s="395"/>
      <c r="D14" s="395"/>
      <c r="E14" s="395"/>
      <c r="F14" s="395"/>
      <c r="G14" s="395"/>
      <c r="H14" s="395"/>
      <c r="I14" s="395"/>
      <c r="J14" s="395"/>
      <c r="K14" s="395"/>
      <c r="L14" s="395"/>
    </row>
    <row r="15" spans="2:12" x14ac:dyDescent="0.3">
      <c r="F15" s="395" t="s">
        <v>4</v>
      </c>
      <c r="G15" s="395"/>
      <c r="H15" s="395"/>
      <c r="I15" s="395"/>
      <c r="J15" s="395"/>
      <c r="K15" s="395"/>
      <c r="L15" s="395"/>
    </row>
    <row r="16" spans="2:12" x14ac:dyDescent="0.3">
      <c r="F16" s="1"/>
      <c r="G16" s="1"/>
      <c r="H16" s="1"/>
      <c r="I16" s="1"/>
      <c r="J16" s="1"/>
      <c r="K16" s="1"/>
      <c r="L16" s="1"/>
    </row>
    <row r="17" spans="1:12" x14ac:dyDescent="0.3">
      <c r="B17" s="212" t="s">
        <v>5</v>
      </c>
      <c r="C17" s="213"/>
      <c r="D17" s="213"/>
      <c r="E17" s="213"/>
      <c r="F17" s="1"/>
      <c r="G17" s="1"/>
      <c r="H17" s="1"/>
      <c r="I17" s="1"/>
      <c r="J17" s="1"/>
      <c r="K17" s="1"/>
      <c r="L17" s="1"/>
    </row>
    <row r="18" spans="1:12" x14ac:dyDescent="0.3">
      <c r="A18" s="212"/>
      <c r="B18" s="213"/>
      <c r="C18" s="213"/>
      <c r="D18" s="213"/>
      <c r="E18" s="213"/>
      <c r="F18" s="1"/>
      <c r="G18" s="1"/>
      <c r="H18" s="1"/>
      <c r="I18" s="1"/>
      <c r="J18" s="1"/>
      <c r="K18" s="1"/>
      <c r="L18" s="1"/>
    </row>
    <row r="19" spans="1:12" ht="15.45" customHeight="1" x14ac:dyDescent="0.3">
      <c r="B19" s="214" t="s">
        <v>6</v>
      </c>
      <c r="C19" s="215"/>
      <c r="D19" s="215"/>
      <c r="E19" s="213"/>
      <c r="F19" s="1"/>
      <c r="G19" s="1"/>
      <c r="H19" s="1"/>
      <c r="I19" s="1"/>
      <c r="J19" s="1"/>
      <c r="K19" s="1"/>
      <c r="L19" s="1"/>
    </row>
    <row r="20" spans="1:12" x14ac:dyDescent="0.3">
      <c r="F20" s="1"/>
      <c r="G20" s="1"/>
      <c r="H20" s="1"/>
      <c r="I20" s="1"/>
      <c r="J20" s="1"/>
      <c r="K20" s="1"/>
      <c r="L20" s="1"/>
    </row>
    <row r="21" spans="1:12" x14ac:dyDescent="0.3">
      <c r="B21" s="216" t="s">
        <v>7</v>
      </c>
      <c r="F21" s="1"/>
      <c r="G21" s="1"/>
      <c r="H21" s="1"/>
      <c r="I21" s="1"/>
      <c r="J21" s="1"/>
      <c r="K21" s="1"/>
      <c r="L21" s="1"/>
    </row>
    <row r="22" spans="1:12" x14ac:dyDescent="0.3">
      <c r="B22" s="216"/>
      <c r="F22" s="1"/>
      <c r="G22" s="1"/>
      <c r="H22" s="1"/>
      <c r="I22" s="1"/>
      <c r="J22" s="1"/>
      <c r="K22" s="1"/>
      <c r="L22" s="1"/>
    </row>
    <row r="23" spans="1:12" x14ac:dyDescent="0.3">
      <c r="B23" s="217" t="s">
        <v>8</v>
      </c>
      <c r="J23" s="2"/>
      <c r="K23" s="2"/>
      <c r="L23" s="2"/>
    </row>
    <row r="24" spans="1:12" x14ac:dyDescent="0.3">
      <c r="A24" s="218"/>
      <c r="B24" s="3"/>
      <c r="J24" s="2"/>
      <c r="K24" s="2"/>
      <c r="L24" s="2"/>
    </row>
    <row r="25" spans="1:12" ht="13.5" customHeight="1" x14ac:dyDescent="0.3">
      <c r="B25" s="396" t="s">
        <v>9</v>
      </c>
      <c r="C25" s="396"/>
      <c r="D25" s="396"/>
      <c r="E25" s="396"/>
      <c r="F25" s="396"/>
      <c r="G25" s="396"/>
      <c r="H25" s="396"/>
      <c r="I25" s="396"/>
      <c r="J25" s="396"/>
      <c r="K25" s="396"/>
      <c r="L25" s="396"/>
    </row>
    <row r="26" spans="1:12" ht="21" customHeight="1" x14ac:dyDescent="0.3">
      <c r="A26" s="220"/>
      <c r="B26" s="396"/>
      <c r="C26" s="396"/>
      <c r="D26" s="396"/>
      <c r="E26" s="396"/>
      <c r="F26" s="396"/>
      <c r="G26" s="396"/>
      <c r="H26" s="396"/>
      <c r="I26" s="396"/>
      <c r="J26" s="396"/>
      <c r="K26" s="396"/>
      <c r="L26" s="396"/>
    </row>
    <row r="27" spans="1:12" ht="13.5" customHeight="1" x14ac:dyDescent="0.3">
      <c r="A27" s="220"/>
      <c r="B27" s="396"/>
      <c r="C27" s="396"/>
      <c r="D27" s="396"/>
      <c r="E27" s="396"/>
      <c r="F27" s="396"/>
      <c r="G27" s="396"/>
      <c r="H27" s="396"/>
      <c r="I27" s="396"/>
      <c r="J27" s="396"/>
      <c r="K27" s="396"/>
      <c r="L27" s="396"/>
    </row>
    <row r="28" spans="1:12" x14ac:dyDescent="0.3">
      <c r="A28" s="219"/>
      <c r="B28" s="219"/>
      <c r="C28" s="219"/>
      <c r="D28" s="219"/>
      <c r="E28" s="219"/>
      <c r="F28" s="219"/>
      <c r="G28" s="219"/>
      <c r="H28" s="219"/>
      <c r="I28" s="219"/>
      <c r="J28" s="219"/>
      <c r="K28" s="219"/>
      <c r="L28" s="219"/>
    </row>
    <row r="29" spans="1:12" ht="15.45" customHeight="1" x14ac:dyDescent="0.3">
      <c r="B29" s="394" t="s">
        <v>10</v>
      </c>
      <c r="C29" s="394"/>
      <c r="D29" s="394"/>
      <c r="E29" s="394"/>
      <c r="F29" s="394"/>
      <c r="G29" s="394"/>
      <c r="H29" s="394"/>
      <c r="I29" s="394"/>
      <c r="J29" s="394"/>
      <c r="K29" s="394"/>
      <c r="L29" s="394"/>
    </row>
    <row r="30" spans="1:12" ht="35.549999999999997" customHeight="1" x14ac:dyDescent="0.3">
      <c r="A30" s="221"/>
      <c r="B30" s="394"/>
      <c r="C30" s="394"/>
      <c r="D30" s="394"/>
      <c r="E30" s="394"/>
      <c r="F30" s="394"/>
      <c r="G30" s="394"/>
      <c r="H30" s="394"/>
      <c r="I30" s="394"/>
      <c r="J30" s="394"/>
      <c r="K30" s="394"/>
      <c r="L30" s="394"/>
    </row>
    <row r="31" spans="1:12" ht="7.5" customHeight="1" x14ac:dyDescent="0.3">
      <c r="A31" s="211"/>
      <c r="B31" s="211"/>
      <c r="C31" s="211"/>
      <c r="D31" s="211"/>
      <c r="E31" s="211"/>
      <c r="F31" s="211"/>
      <c r="G31" s="211"/>
      <c r="H31" s="211"/>
      <c r="I31" s="211"/>
      <c r="J31" s="211"/>
      <c r="K31" s="211"/>
      <c r="L31" s="211"/>
    </row>
    <row r="32" spans="1:12" ht="15" customHeight="1" x14ac:dyDescent="0.3">
      <c r="B32" s="3" t="s">
        <v>11</v>
      </c>
      <c r="C32" s="222"/>
      <c r="D32" s="222"/>
      <c r="E32" s="222"/>
      <c r="F32" s="222"/>
      <c r="G32" s="222"/>
      <c r="H32" s="222"/>
      <c r="I32" s="222"/>
      <c r="J32" s="222"/>
      <c r="K32" s="222"/>
      <c r="L32" s="222"/>
    </row>
    <row r="33" spans="1:12" x14ac:dyDescent="0.3">
      <c r="B33" s="222"/>
      <c r="C33" s="222"/>
      <c r="D33" s="222"/>
      <c r="E33" s="222"/>
      <c r="F33" s="222"/>
      <c r="G33" s="222"/>
      <c r="H33" s="222"/>
      <c r="I33" s="222"/>
      <c r="J33" s="222"/>
      <c r="K33" s="222"/>
      <c r="L33" s="222"/>
    </row>
    <row r="34" spans="1:12" ht="15" customHeight="1" x14ac:dyDescent="0.3">
      <c r="B34" s="345" t="s">
        <v>12</v>
      </c>
      <c r="C34" s="345"/>
      <c r="D34" s="345"/>
      <c r="E34" s="345"/>
      <c r="F34" s="345"/>
      <c r="G34" s="345"/>
      <c r="H34" s="345"/>
      <c r="I34" s="345"/>
      <c r="J34" s="345"/>
      <c r="K34" s="345"/>
      <c r="L34" s="345"/>
    </row>
    <row r="35" spans="1:12" ht="24" customHeight="1" x14ac:dyDescent="0.3">
      <c r="A35" s="5"/>
      <c r="B35" s="345"/>
      <c r="C35" s="345"/>
      <c r="D35" s="345"/>
      <c r="E35" s="345"/>
      <c r="F35" s="345"/>
      <c r="G35" s="345"/>
      <c r="H35" s="345"/>
      <c r="I35" s="345"/>
      <c r="J35" s="345"/>
      <c r="K35" s="345"/>
      <c r="L35" s="345"/>
    </row>
    <row r="36" spans="1:12" ht="56.55" customHeight="1" x14ac:dyDescent="0.3">
      <c r="A36" s="5"/>
      <c r="B36" s="345"/>
      <c r="C36" s="345"/>
      <c r="D36" s="345"/>
      <c r="E36" s="345"/>
      <c r="F36" s="345"/>
      <c r="G36" s="345"/>
      <c r="H36" s="345"/>
      <c r="I36" s="345"/>
      <c r="J36" s="345"/>
      <c r="K36" s="345"/>
      <c r="L36" s="345"/>
    </row>
    <row r="37" spans="1:12" x14ac:dyDescent="0.3">
      <c r="B37" s="222"/>
      <c r="C37" s="222"/>
      <c r="D37" s="222"/>
      <c r="E37" s="222"/>
      <c r="F37" s="222"/>
      <c r="G37" s="222"/>
      <c r="H37" s="222"/>
      <c r="I37" s="222"/>
      <c r="J37" s="222"/>
      <c r="K37" s="222"/>
      <c r="L37" s="222"/>
    </row>
    <row r="38" spans="1:12" x14ac:dyDescent="0.3">
      <c r="B38" s="3" t="s">
        <v>13</v>
      </c>
      <c r="C38" s="222"/>
      <c r="D38" s="222"/>
      <c r="E38" s="222"/>
      <c r="F38" s="222"/>
      <c r="G38" s="222"/>
      <c r="H38" s="222"/>
      <c r="I38" s="222"/>
      <c r="J38" s="222"/>
      <c r="K38" s="222"/>
      <c r="L38" s="222"/>
    </row>
    <row r="39" spans="1:12" ht="7.5" customHeight="1" x14ac:dyDescent="0.3">
      <c r="C39" s="222"/>
      <c r="D39" s="222"/>
      <c r="E39" s="222"/>
      <c r="F39" s="222"/>
      <c r="G39" s="222"/>
      <c r="H39" s="222"/>
      <c r="I39" s="222"/>
      <c r="J39" s="222"/>
      <c r="K39" s="222"/>
      <c r="L39" s="222"/>
    </row>
    <row r="40" spans="1:12" x14ac:dyDescent="0.3">
      <c r="B40" s="2" t="s">
        <v>14</v>
      </c>
      <c r="C40" s="222"/>
      <c r="D40" s="222"/>
      <c r="E40" s="222"/>
      <c r="F40" s="222"/>
      <c r="G40" s="222"/>
      <c r="H40" s="222"/>
      <c r="I40" s="222"/>
      <c r="J40" s="222"/>
      <c r="K40" s="222"/>
      <c r="L40" s="222"/>
    </row>
    <row r="41" spans="1:12" x14ac:dyDescent="0.3">
      <c r="B41" s="222"/>
      <c r="C41" s="222"/>
      <c r="D41" s="222"/>
      <c r="E41" s="222"/>
      <c r="F41" s="222"/>
      <c r="G41" s="222"/>
      <c r="H41" s="222"/>
      <c r="I41" s="222"/>
      <c r="J41" s="222"/>
      <c r="K41" s="222"/>
      <c r="L41" s="222"/>
    </row>
    <row r="42" spans="1:12" ht="15.45" customHeight="1" x14ac:dyDescent="0.3">
      <c r="B42" s="345" t="s">
        <v>15</v>
      </c>
      <c r="C42" s="345"/>
      <c r="D42" s="345"/>
      <c r="E42" s="345"/>
      <c r="F42" s="345"/>
      <c r="G42" s="345"/>
      <c r="H42" s="345"/>
      <c r="I42" s="345"/>
      <c r="J42" s="345"/>
      <c r="K42" s="345"/>
      <c r="L42" s="345"/>
    </row>
    <row r="43" spans="1:12" x14ac:dyDescent="0.3">
      <c r="A43" s="5"/>
      <c r="B43" s="345"/>
      <c r="C43" s="345"/>
      <c r="D43" s="345"/>
      <c r="E43" s="345"/>
      <c r="F43" s="345"/>
      <c r="G43" s="345"/>
      <c r="H43" s="345"/>
      <c r="I43" s="345"/>
      <c r="J43" s="345"/>
      <c r="K43" s="345"/>
      <c r="L43" s="345"/>
    </row>
    <row r="44" spans="1:12" x14ac:dyDescent="0.3">
      <c r="A44" s="5"/>
      <c r="B44" s="345"/>
      <c r="C44" s="345"/>
      <c r="D44" s="345"/>
      <c r="E44" s="345"/>
      <c r="F44" s="345"/>
      <c r="G44" s="345"/>
      <c r="H44" s="345"/>
      <c r="I44" s="345"/>
      <c r="J44" s="345"/>
      <c r="K44" s="345"/>
      <c r="L44" s="345"/>
    </row>
    <row r="45" spans="1:12" x14ac:dyDescent="0.3">
      <c r="A45" s="5"/>
      <c r="B45" s="345"/>
      <c r="C45" s="345"/>
      <c r="D45" s="345"/>
      <c r="E45" s="345"/>
      <c r="F45" s="345"/>
      <c r="G45" s="345"/>
      <c r="H45" s="345"/>
      <c r="I45" s="345"/>
      <c r="J45" s="345"/>
      <c r="K45" s="345"/>
      <c r="L45" s="345"/>
    </row>
    <row r="46" spans="1:12" x14ac:dyDescent="0.3">
      <c r="A46" s="6"/>
      <c r="B46" s="211"/>
      <c r="C46" s="211"/>
      <c r="D46" s="211"/>
      <c r="E46" s="211"/>
      <c r="F46" s="211"/>
      <c r="G46" s="211"/>
      <c r="H46" s="211"/>
      <c r="I46" s="211"/>
      <c r="J46" s="211"/>
      <c r="K46" s="211"/>
      <c r="L46" s="211"/>
    </row>
    <row r="47" spans="1:12" x14ac:dyDescent="0.3">
      <c r="B47" s="4"/>
      <c r="C47" s="4"/>
      <c r="D47" s="4"/>
      <c r="E47" s="4"/>
      <c r="F47" s="4"/>
      <c r="G47" s="4"/>
      <c r="H47" s="4"/>
      <c r="J47" s="2"/>
      <c r="K47" s="2"/>
      <c r="L47" s="2"/>
    </row>
    <row r="48" spans="1:12" x14ac:dyDescent="0.3">
      <c r="B48" s="4"/>
      <c r="C48" s="4"/>
      <c r="D48" s="4"/>
      <c r="E48" s="4"/>
      <c r="F48" s="4"/>
      <c r="G48" s="4"/>
      <c r="H48" s="4"/>
      <c r="J48" s="2"/>
      <c r="K48" s="2"/>
      <c r="L48" s="2"/>
    </row>
    <row r="49" spans="1:12" x14ac:dyDescent="0.3">
      <c r="B49" s="4"/>
      <c r="C49" s="4"/>
      <c r="D49" s="4"/>
      <c r="E49" s="4"/>
      <c r="F49" s="4"/>
      <c r="G49" s="4"/>
      <c r="H49" s="4"/>
      <c r="J49" s="2"/>
      <c r="K49" s="2"/>
      <c r="L49" s="2"/>
    </row>
    <row r="50" spans="1:12" x14ac:dyDescent="0.3">
      <c r="B50" s="4"/>
      <c r="C50" s="4"/>
      <c r="D50" s="4"/>
      <c r="E50" s="4"/>
      <c r="F50" s="4"/>
      <c r="G50" s="4"/>
      <c r="H50" s="4"/>
      <c r="J50" s="2"/>
      <c r="K50" s="2"/>
      <c r="L50" s="2"/>
    </row>
    <row r="51" spans="1:12" x14ac:dyDescent="0.3">
      <c r="B51" s="4"/>
      <c r="C51" s="4"/>
      <c r="D51" s="4"/>
      <c r="E51" s="4"/>
      <c r="F51" s="4"/>
      <c r="G51" s="4"/>
      <c r="H51" s="4"/>
      <c r="J51" s="2"/>
      <c r="K51" s="2"/>
      <c r="L51" s="2"/>
    </row>
    <row r="52" spans="1:12" x14ac:dyDescent="0.3">
      <c r="B52" s="4"/>
      <c r="C52" s="4"/>
      <c r="D52" s="4"/>
      <c r="E52" s="4"/>
      <c r="F52" s="4"/>
      <c r="G52" s="4"/>
      <c r="H52" s="4"/>
      <c r="J52" s="2"/>
      <c r="K52" s="2"/>
      <c r="L52" s="2"/>
    </row>
    <row r="53" spans="1:12" x14ac:dyDescent="0.3">
      <c r="B53" s="4"/>
      <c r="C53" s="4"/>
      <c r="D53" s="4"/>
      <c r="E53" s="4"/>
      <c r="F53" s="4"/>
      <c r="G53" s="4"/>
      <c r="H53" s="4"/>
      <c r="J53" s="2"/>
      <c r="K53" s="2"/>
      <c r="L53" s="2"/>
    </row>
    <row r="54" spans="1:12" x14ac:dyDescent="0.3">
      <c r="B54" s="3" t="s">
        <v>16</v>
      </c>
      <c r="C54" s="4"/>
      <c r="D54" s="4"/>
      <c r="E54" s="4"/>
      <c r="F54" s="4"/>
      <c r="G54" s="4"/>
      <c r="H54" s="4"/>
      <c r="J54" s="2"/>
      <c r="K54" s="2"/>
      <c r="L54" s="2"/>
    </row>
    <row r="55" spans="1:12" x14ac:dyDescent="0.3">
      <c r="B55" s="4"/>
      <c r="C55" s="4"/>
      <c r="D55" s="4"/>
      <c r="E55" s="4"/>
      <c r="F55" s="4"/>
      <c r="G55" s="4"/>
      <c r="H55" s="4"/>
      <c r="J55" s="2"/>
      <c r="K55" s="2"/>
      <c r="L55" s="2"/>
    </row>
    <row r="56" spans="1:12" ht="15.45" customHeight="1" x14ac:dyDescent="0.3">
      <c r="B56" s="345" t="s">
        <v>17</v>
      </c>
      <c r="C56" s="345"/>
      <c r="D56" s="345"/>
      <c r="E56" s="345"/>
      <c r="F56" s="345"/>
      <c r="G56" s="345"/>
      <c r="H56" s="345"/>
      <c r="I56" s="345"/>
      <c r="J56" s="345"/>
      <c r="K56" s="345"/>
      <c r="L56" s="345"/>
    </row>
    <row r="57" spans="1:12" x14ac:dyDescent="0.3">
      <c r="A57" s="5"/>
      <c r="B57" s="345"/>
      <c r="C57" s="345"/>
      <c r="D57" s="345"/>
      <c r="E57" s="345"/>
      <c r="F57" s="345"/>
      <c r="G57" s="345"/>
      <c r="H57" s="345"/>
      <c r="I57" s="345"/>
      <c r="J57" s="345"/>
      <c r="K57" s="345"/>
      <c r="L57" s="345"/>
    </row>
    <row r="58" spans="1:12" x14ac:dyDescent="0.3">
      <c r="A58" s="5"/>
      <c r="B58" s="345"/>
      <c r="C58" s="345"/>
      <c r="D58" s="345"/>
      <c r="E58" s="345"/>
      <c r="F58" s="345"/>
      <c r="G58" s="345"/>
      <c r="H58" s="345"/>
      <c r="I58" s="345"/>
      <c r="J58" s="345"/>
      <c r="K58" s="345"/>
      <c r="L58" s="345"/>
    </row>
    <row r="59" spans="1:12" ht="15" customHeight="1" x14ac:dyDescent="0.3">
      <c r="B59" s="222"/>
      <c r="C59" s="222"/>
      <c r="D59" s="222"/>
      <c r="E59" s="222"/>
      <c r="F59" s="222"/>
      <c r="G59" s="222"/>
      <c r="H59" s="222"/>
      <c r="I59" s="222"/>
      <c r="J59" s="222"/>
      <c r="K59" s="222"/>
      <c r="L59" s="222"/>
    </row>
    <row r="60" spans="1:12" ht="31.5" customHeight="1" x14ac:dyDescent="0.3">
      <c r="B60" s="345" t="s">
        <v>18</v>
      </c>
      <c r="C60" s="345"/>
      <c r="D60" s="345"/>
      <c r="E60" s="345"/>
      <c r="F60" s="345"/>
      <c r="G60" s="345"/>
      <c r="H60" s="345"/>
      <c r="I60" s="345"/>
      <c r="J60" s="345"/>
      <c r="K60" s="345"/>
      <c r="L60" s="345"/>
    </row>
    <row r="61" spans="1:12" ht="12.75" customHeight="1" x14ac:dyDescent="0.3">
      <c r="A61" s="5"/>
      <c r="B61" s="345"/>
      <c r="C61" s="345"/>
      <c r="D61" s="345"/>
      <c r="E61" s="345"/>
      <c r="F61" s="345"/>
      <c r="G61" s="345"/>
      <c r="H61" s="345"/>
      <c r="I61" s="345"/>
      <c r="J61" s="345"/>
      <c r="K61" s="345"/>
      <c r="L61" s="345"/>
    </row>
    <row r="62" spans="1:12" ht="10.050000000000001" customHeight="1" x14ac:dyDescent="0.3">
      <c r="B62" s="7"/>
      <c r="C62" s="5"/>
      <c r="D62" s="5"/>
      <c r="E62" s="5"/>
      <c r="F62" s="5"/>
      <c r="G62" s="5"/>
      <c r="H62" s="5"/>
      <c r="I62" s="5"/>
      <c r="J62" s="2"/>
      <c r="K62" s="2"/>
      <c r="L62" s="2"/>
    </row>
    <row r="63" spans="1:12" x14ac:dyDescent="0.3">
      <c r="B63" s="2" t="s">
        <v>19</v>
      </c>
      <c r="C63" s="5"/>
      <c r="D63" s="5"/>
      <c r="E63" s="5"/>
      <c r="F63" s="5"/>
      <c r="G63" s="5"/>
      <c r="H63" s="5"/>
      <c r="I63" s="5"/>
      <c r="J63" s="2"/>
      <c r="K63" s="2"/>
      <c r="L63" s="2"/>
    </row>
    <row r="64" spans="1:12" x14ac:dyDescent="0.3">
      <c r="B64" s="222"/>
      <c r="C64" s="222"/>
      <c r="D64" s="222"/>
      <c r="E64" s="222"/>
      <c r="F64" s="222"/>
      <c r="G64" s="222"/>
      <c r="H64" s="222"/>
      <c r="I64" s="222"/>
      <c r="J64" s="222"/>
      <c r="K64" s="222"/>
      <c r="L64" s="222"/>
    </row>
    <row r="65" spans="1:12" x14ac:dyDescent="0.3">
      <c r="B65" s="3" t="s">
        <v>20</v>
      </c>
      <c r="C65" s="222"/>
      <c r="D65" s="222"/>
      <c r="E65" s="222"/>
      <c r="F65" s="222"/>
      <c r="G65" s="222"/>
      <c r="H65" s="222"/>
      <c r="I65" s="222"/>
      <c r="J65" s="222"/>
      <c r="K65" s="222"/>
      <c r="L65" s="222"/>
    </row>
    <row r="66" spans="1:12" x14ac:dyDescent="0.3">
      <c r="B66" s="222"/>
      <c r="C66" s="222"/>
      <c r="D66" s="222"/>
      <c r="E66" s="222"/>
      <c r="F66" s="222"/>
      <c r="G66" s="222"/>
      <c r="H66" s="222"/>
      <c r="I66" s="222"/>
      <c r="J66" s="222"/>
      <c r="K66" s="222"/>
      <c r="L66" s="222"/>
    </row>
    <row r="67" spans="1:12" ht="15.45" customHeight="1" x14ac:dyDescent="0.3">
      <c r="B67" s="345" t="s">
        <v>21</v>
      </c>
      <c r="C67" s="345"/>
      <c r="D67" s="345"/>
      <c r="E67" s="345"/>
      <c r="F67" s="345"/>
      <c r="G67" s="345"/>
      <c r="H67" s="345"/>
      <c r="I67" s="345"/>
      <c r="J67" s="345"/>
      <c r="K67" s="345"/>
      <c r="L67" s="345"/>
    </row>
    <row r="68" spans="1:12" ht="25.5" customHeight="1" x14ac:dyDescent="0.3">
      <c r="A68" s="5"/>
      <c r="B68" s="345"/>
      <c r="C68" s="345"/>
      <c r="D68" s="345"/>
      <c r="E68" s="345"/>
      <c r="F68" s="345"/>
      <c r="G68" s="345"/>
      <c r="H68" s="345"/>
      <c r="I68" s="345"/>
      <c r="J68" s="345"/>
      <c r="K68" s="345"/>
      <c r="L68" s="345"/>
    </row>
    <row r="69" spans="1:12" ht="21.45" customHeight="1" x14ac:dyDescent="0.3">
      <c r="A69" s="5"/>
      <c r="B69" s="345"/>
      <c r="C69" s="345"/>
      <c r="D69" s="345"/>
      <c r="E69" s="345"/>
      <c r="F69" s="345"/>
      <c r="G69" s="345"/>
      <c r="H69" s="345"/>
      <c r="I69" s="345"/>
      <c r="J69" s="345"/>
      <c r="K69" s="345"/>
      <c r="L69" s="345"/>
    </row>
    <row r="70" spans="1:12" x14ac:dyDescent="0.3">
      <c r="A70" s="5"/>
      <c r="B70" s="345"/>
      <c r="C70" s="345"/>
      <c r="D70" s="345"/>
      <c r="E70" s="345"/>
      <c r="F70" s="345"/>
      <c r="G70" s="345"/>
      <c r="H70" s="345"/>
      <c r="I70" s="345"/>
      <c r="J70" s="345"/>
      <c r="K70" s="345"/>
      <c r="L70" s="345"/>
    </row>
    <row r="71" spans="1:12" x14ac:dyDescent="0.3">
      <c r="A71" s="5"/>
      <c r="B71" s="345"/>
      <c r="C71" s="345"/>
      <c r="D71" s="345"/>
      <c r="E71" s="345"/>
      <c r="F71" s="345"/>
      <c r="G71" s="345"/>
      <c r="H71" s="345"/>
      <c r="I71" s="345"/>
      <c r="J71" s="345"/>
      <c r="K71" s="345"/>
      <c r="L71" s="345"/>
    </row>
    <row r="72" spans="1:12" x14ac:dyDescent="0.3">
      <c r="B72" s="222"/>
      <c r="C72" s="222"/>
      <c r="D72" s="222"/>
      <c r="E72" s="222"/>
      <c r="F72" s="222"/>
      <c r="G72" s="222"/>
      <c r="H72" s="222"/>
      <c r="I72" s="222"/>
      <c r="J72" s="222"/>
      <c r="K72" s="222"/>
      <c r="L72" s="222"/>
    </row>
    <row r="73" spans="1:12" ht="15.45" customHeight="1" x14ac:dyDescent="0.3">
      <c r="B73" s="345" t="s">
        <v>22</v>
      </c>
      <c r="C73" s="345"/>
      <c r="D73" s="345"/>
      <c r="E73" s="345"/>
      <c r="F73" s="345"/>
      <c r="G73" s="345"/>
      <c r="H73" s="345"/>
      <c r="I73" s="345"/>
      <c r="J73" s="345"/>
      <c r="K73" s="345"/>
      <c r="L73" s="345"/>
    </row>
    <row r="74" spans="1:12" x14ac:dyDescent="0.3">
      <c r="A74" s="5"/>
      <c r="B74" s="345"/>
      <c r="C74" s="345"/>
      <c r="D74" s="345"/>
      <c r="E74" s="345"/>
      <c r="F74" s="345"/>
      <c r="G74" s="345"/>
      <c r="H74" s="345"/>
      <c r="I74" s="345"/>
      <c r="J74" s="345"/>
      <c r="K74" s="345"/>
      <c r="L74" s="345"/>
    </row>
    <row r="75" spans="1:12" x14ac:dyDescent="0.3">
      <c r="F75" s="8"/>
      <c r="J75" s="2"/>
      <c r="K75" s="2"/>
      <c r="L75" s="2"/>
    </row>
    <row r="76" spans="1:12" x14ac:dyDescent="0.3">
      <c r="A76" s="9" t="s">
        <v>23</v>
      </c>
      <c r="B76" s="345" t="s">
        <v>24</v>
      </c>
      <c r="C76" s="345"/>
      <c r="D76" s="345"/>
      <c r="E76" s="345"/>
      <c r="F76" s="345"/>
      <c r="G76" s="345"/>
      <c r="H76" s="345"/>
      <c r="I76" s="345"/>
      <c r="J76" s="345"/>
      <c r="K76" s="345"/>
      <c r="L76" s="345"/>
    </row>
    <row r="77" spans="1:12" ht="51.45" customHeight="1" x14ac:dyDescent="0.3">
      <c r="B77" s="345"/>
      <c r="C77" s="345"/>
      <c r="D77" s="345"/>
      <c r="E77" s="345"/>
      <c r="F77" s="345"/>
      <c r="G77" s="345"/>
      <c r="H77" s="345"/>
      <c r="I77" s="345"/>
      <c r="J77" s="345"/>
      <c r="K77" s="345"/>
      <c r="L77" s="345"/>
    </row>
    <row r="78" spans="1:12" x14ac:dyDescent="0.3">
      <c r="B78" s="6"/>
      <c r="C78" s="6"/>
      <c r="D78" s="6"/>
      <c r="E78" s="6"/>
      <c r="F78" s="10"/>
      <c r="G78" s="6"/>
      <c r="H78" s="6"/>
      <c r="I78" s="6"/>
      <c r="J78" s="6"/>
      <c r="K78" s="6"/>
      <c r="L78" s="6"/>
    </row>
    <row r="79" spans="1:12" x14ac:dyDescent="0.3">
      <c r="A79" s="9" t="s">
        <v>23</v>
      </c>
      <c r="B79" s="345" t="s">
        <v>25</v>
      </c>
      <c r="C79" s="345"/>
      <c r="D79" s="345"/>
      <c r="E79" s="345"/>
      <c r="F79" s="345"/>
      <c r="G79" s="345"/>
      <c r="H79" s="345"/>
      <c r="I79" s="345"/>
      <c r="J79" s="345"/>
      <c r="K79" s="345"/>
      <c r="L79" s="345"/>
    </row>
    <row r="80" spans="1:12" ht="18" customHeight="1" x14ac:dyDescent="0.3">
      <c r="B80" s="345"/>
      <c r="C80" s="345"/>
      <c r="D80" s="345"/>
      <c r="E80" s="345"/>
      <c r="F80" s="345"/>
      <c r="G80" s="345"/>
      <c r="H80" s="345"/>
      <c r="I80" s="345"/>
      <c r="J80" s="345"/>
      <c r="K80" s="345"/>
      <c r="L80" s="345"/>
    </row>
    <row r="81" spans="1:12" x14ac:dyDescent="0.3">
      <c r="B81" s="223"/>
      <c r="C81" s="224"/>
      <c r="F81" s="8"/>
      <c r="J81" s="2"/>
      <c r="K81" s="2"/>
      <c r="L81" s="2"/>
    </row>
    <row r="82" spans="1:12" x14ac:dyDescent="0.3">
      <c r="A82" s="9" t="s">
        <v>23</v>
      </c>
      <c r="B82" s="393" t="s">
        <v>26</v>
      </c>
      <c r="C82" s="393"/>
      <c r="D82" s="393"/>
      <c r="E82" s="393"/>
      <c r="F82" s="393"/>
      <c r="G82" s="393"/>
      <c r="H82" s="393"/>
      <c r="I82" s="393"/>
      <c r="J82" s="393"/>
      <c r="K82" s="393"/>
      <c r="L82" s="393"/>
    </row>
    <row r="83" spans="1:12" x14ac:dyDescent="0.3">
      <c r="B83" s="393"/>
      <c r="C83" s="393"/>
      <c r="D83" s="393"/>
      <c r="E83" s="393"/>
      <c r="F83" s="393"/>
      <c r="G83" s="393"/>
      <c r="H83" s="393"/>
      <c r="I83" s="393"/>
      <c r="J83" s="393"/>
      <c r="K83" s="393"/>
      <c r="L83" s="393"/>
    </row>
    <row r="84" spans="1:12" x14ac:dyDescent="0.3">
      <c r="B84" s="223"/>
      <c r="C84" s="224"/>
      <c r="F84" s="8"/>
      <c r="J84" s="2"/>
      <c r="K84" s="2"/>
      <c r="L84" s="2"/>
    </row>
    <row r="85" spans="1:12" ht="15.45" customHeight="1" x14ac:dyDescent="0.3">
      <c r="A85" s="9" t="s">
        <v>23</v>
      </c>
      <c r="B85" s="393" t="s">
        <v>27</v>
      </c>
      <c r="C85" s="393"/>
      <c r="D85" s="393"/>
      <c r="E85" s="393"/>
      <c r="F85" s="393"/>
      <c r="G85" s="393"/>
      <c r="H85" s="393"/>
      <c r="I85" s="393"/>
      <c r="J85" s="393"/>
      <c r="K85" s="393"/>
      <c r="L85" s="393"/>
    </row>
    <row r="86" spans="1:12" x14ac:dyDescent="0.3">
      <c r="A86" s="9"/>
      <c r="B86" s="393"/>
      <c r="C86" s="393"/>
      <c r="D86" s="393"/>
      <c r="E86" s="393"/>
      <c r="F86" s="393"/>
      <c r="G86" s="393"/>
      <c r="H86" s="393"/>
      <c r="I86" s="393"/>
      <c r="J86" s="393"/>
      <c r="K86" s="393"/>
      <c r="L86" s="393"/>
    </row>
    <row r="87" spans="1:12" x14ac:dyDescent="0.3">
      <c r="B87" s="393"/>
      <c r="C87" s="393"/>
      <c r="D87" s="393"/>
      <c r="E87" s="393"/>
      <c r="F87" s="393"/>
      <c r="G87" s="393"/>
      <c r="H87" s="393"/>
      <c r="I87" s="393"/>
      <c r="J87" s="393"/>
      <c r="K87" s="393"/>
      <c r="L87" s="393"/>
    </row>
    <row r="88" spans="1:12" x14ac:dyDescent="0.3">
      <c r="B88" s="393"/>
      <c r="C88" s="393"/>
      <c r="D88" s="393"/>
      <c r="E88" s="393"/>
      <c r="F88" s="393"/>
      <c r="G88" s="393"/>
      <c r="H88" s="393"/>
      <c r="I88" s="393"/>
      <c r="J88" s="393"/>
      <c r="K88" s="393"/>
      <c r="L88" s="393"/>
    </row>
    <row r="89" spans="1:12" x14ac:dyDescent="0.3">
      <c r="B89" s="393"/>
      <c r="C89" s="393"/>
      <c r="D89" s="393"/>
      <c r="E89" s="393"/>
      <c r="F89" s="393"/>
      <c r="G89" s="393"/>
      <c r="H89" s="393"/>
      <c r="I89" s="393"/>
      <c r="J89" s="393"/>
      <c r="K89" s="393"/>
      <c r="L89" s="393"/>
    </row>
    <row r="90" spans="1:12" x14ac:dyDescent="0.3">
      <c r="B90" s="393"/>
      <c r="C90" s="393"/>
      <c r="D90" s="393"/>
      <c r="E90" s="393"/>
      <c r="F90" s="393"/>
      <c r="G90" s="393"/>
      <c r="H90" s="393"/>
      <c r="I90" s="393"/>
      <c r="J90" s="393"/>
      <c r="K90" s="393"/>
      <c r="L90" s="393"/>
    </row>
    <row r="91" spans="1:12" x14ac:dyDescent="0.3">
      <c r="B91" s="225"/>
      <c r="C91" s="225"/>
      <c r="D91" s="225"/>
      <c r="E91" s="225"/>
      <c r="F91" s="225"/>
      <c r="G91" s="225"/>
      <c r="H91" s="225"/>
      <c r="I91" s="225"/>
      <c r="J91" s="225"/>
      <c r="K91" s="225"/>
      <c r="L91" s="225"/>
    </row>
    <row r="92" spans="1:12" x14ac:dyDescent="0.3">
      <c r="A92" s="9" t="s">
        <v>23</v>
      </c>
      <c r="B92" s="393" t="s">
        <v>28</v>
      </c>
      <c r="C92" s="393"/>
      <c r="D92" s="393"/>
      <c r="E92" s="393"/>
      <c r="F92" s="393"/>
      <c r="G92" s="393"/>
      <c r="H92" s="393"/>
      <c r="I92" s="393"/>
      <c r="J92" s="393"/>
      <c r="K92" s="393"/>
      <c r="L92" s="393"/>
    </row>
    <row r="93" spans="1:12" x14ac:dyDescent="0.3">
      <c r="B93" s="393"/>
      <c r="C93" s="393"/>
      <c r="D93" s="393"/>
      <c r="E93" s="393"/>
      <c r="F93" s="393"/>
      <c r="G93" s="393"/>
      <c r="H93" s="393"/>
      <c r="I93" s="393"/>
      <c r="J93" s="393"/>
      <c r="K93" s="393"/>
      <c r="L93" s="393"/>
    </row>
    <row r="94" spans="1:12" x14ac:dyDescent="0.3">
      <c r="B94" s="223"/>
      <c r="C94" s="224"/>
      <c r="F94" s="8"/>
      <c r="J94" s="2"/>
      <c r="K94" s="2"/>
      <c r="L94" s="2"/>
    </row>
    <row r="95" spans="1:12" ht="15.45" customHeight="1" x14ac:dyDescent="0.3">
      <c r="B95" s="345" t="s">
        <v>29</v>
      </c>
      <c r="C95" s="345"/>
      <c r="D95" s="345"/>
      <c r="E95" s="345"/>
      <c r="F95" s="345"/>
      <c r="G95" s="345"/>
      <c r="H95" s="345"/>
      <c r="I95" s="345"/>
      <c r="J95" s="345"/>
      <c r="K95" s="345"/>
      <c r="L95" s="345"/>
    </row>
    <row r="96" spans="1:12" x14ac:dyDescent="0.3">
      <c r="B96" s="345"/>
      <c r="C96" s="345"/>
      <c r="D96" s="345"/>
      <c r="E96" s="345"/>
      <c r="F96" s="345"/>
      <c r="G96" s="345"/>
      <c r="H96" s="345"/>
      <c r="I96" s="345"/>
      <c r="J96" s="345"/>
      <c r="K96" s="345"/>
      <c r="L96" s="345"/>
    </row>
    <row r="97" spans="1:12" x14ac:dyDescent="0.3">
      <c r="A97" s="4"/>
      <c r="B97" s="4"/>
      <c r="C97" s="4"/>
      <c r="D97" s="4"/>
      <c r="E97" s="4"/>
      <c r="F97" s="4"/>
      <c r="G97" s="4"/>
      <c r="H97" s="4"/>
      <c r="I97" s="4"/>
      <c r="J97" s="4"/>
      <c r="K97" s="4"/>
      <c r="L97" s="4"/>
    </row>
    <row r="98" spans="1:12" x14ac:dyDescent="0.3">
      <c r="A98" s="4"/>
      <c r="B98" s="4"/>
      <c r="C98" s="4"/>
      <c r="D98" s="4"/>
      <c r="E98" s="4"/>
      <c r="F98" s="4"/>
      <c r="G98" s="4"/>
      <c r="H98" s="4"/>
      <c r="I98" s="4"/>
      <c r="J98" s="4"/>
      <c r="K98" s="4"/>
      <c r="L98" s="4"/>
    </row>
    <row r="99" spans="1:12" x14ac:dyDescent="0.3">
      <c r="A99" s="4"/>
      <c r="B99" s="4"/>
      <c r="C99" s="4"/>
      <c r="D99" s="4"/>
      <c r="E99" s="4"/>
      <c r="F99" s="4"/>
      <c r="G99" s="4"/>
      <c r="H99" s="4"/>
      <c r="I99" s="4"/>
      <c r="J99" s="4"/>
      <c r="K99" s="4"/>
      <c r="L99" s="4"/>
    </row>
    <row r="100" spans="1:12" x14ac:dyDescent="0.3">
      <c r="A100" s="4"/>
      <c r="B100" s="4"/>
      <c r="C100" s="4"/>
      <c r="D100" s="4"/>
      <c r="E100" s="4"/>
      <c r="F100" s="4"/>
      <c r="G100" s="4"/>
      <c r="H100" s="4"/>
      <c r="I100" s="4"/>
      <c r="J100" s="4"/>
      <c r="K100" s="4"/>
      <c r="L100" s="4"/>
    </row>
    <row r="101" spans="1:12" x14ac:dyDescent="0.3">
      <c r="A101" s="4"/>
      <c r="B101" s="4"/>
      <c r="C101" s="4"/>
      <c r="D101" s="4"/>
      <c r="E101" s="4"/>
      <c r="F101" s="4"/>
      <c r="G101" s="4"/>
      <c r="H101" s="4"/>
      <c r="I101" s="4"/>
      <c r="J101" s="4"/>
      <c r="K101" s="4"/>
      <c r="L101" s="4"/>
    </row>
    <row r="102" spans="1:12" x14ac:dyDescent="0.3">
      <c r="B102" s="2" t="s">
        <v>30</v>
      </c>
      <c r="C102" s="224"/>
      <c r="F102" s="8"/>
      <c r="J102" s="2"/>
      <c r="K102" s="2"/>
      <c r="L102" s="2"/>
    </row>
    <row r="103" spans="1:12" x14ac:dyDescent="0.3">
      <c r="B103" s="2" t="s">
        <v>31</v>
      </c>
      <c r="C103" s="224"/>
      <c r="F103" s="8"/>
      <c r="J103" s="2"/>
      <c r="K103" s="2"/>
      <c r="L103" s="2"/>
    </row>
    <row r="104" spans="1:12" x14ac:dyDescent="0.3">
      <c r="B104" s="11"/>
      <c r="C104" s="224"/>
      <c r="F104" s="8"/>
      <c r="J104" s="2"/>
      <c r="K104" s="2"/>
      <c r="L104" s="2"/>
    </row>
    <row r="105" spans="1:12" x14ac:dyDescent="0.3">
      <c r="B105" s="12" t="s">
        <v>32</v>
      </c>
      <c r="C105" s="13"/>
      <c r="D105" s="13"/>
      <c r="E105" s="13"/>
      <c r="F105" s="13"/>
      <c r="G105" s="13"/>
      <c r="H105" s="13"/>
      <c r="I105" s="13"/>
      <c r="J105" s="14"/>
      <c r="K105" s="15"/>
      <c r="L105" s="15"/>
    </row>
    <row r="106" spans="1:12" x14ac:dyDescent="0.3">
      <c r="B106" s="12" t="s">
        <v>33</v>
      </c>
      <c r="C106" s="13"/>
      <c r="D106" s="13"/>
      <c r="E106" s="13"/>
      <c r="F106" s="13"/>
      <c r="G106" s="13"/>
      <c r="H106" s="13"/>
      <c r="I106" s="13"/>
      <c r="J106" s="16"/>
      <c r="K106" s="15"/>
      <c r="L106" s="15"/>
    </row>
    <row r="107" spans="1:12" x14ac:dyDescent="0.3">
      <c r="B107" s="12" t="s">
        <v>34</v>
      </c>
      <c r="C107" s="13"/>
      <c r="D107" s="13"/>
      <c r="E107" s="13"/>
      <c r="F107" s="13"/>
      <c r="G107" s="13"/>
      <c r="H107" s="13"/>
      <c r="I107" s="13"/>
      <c r="J107" s="14"/>
      <c r="K107" s="15"/>
      <c r="L107" s="17"/>
    </row>
    <row r="108" spans="1:12" x14ac:dyDescent="0.3">
      <c r="B108" s="368" t="s">
        <v>35</v>
      </c>
      <c r="C108" s="392"/>
      <c r="D108" s="392"/>
      <c r="E108" s="392"/>
      <c r="F108" s="392"/>
      <c r="G108" s="392"/>
      <c r="H108" s="392"/>
      <c r="I108" s="392"/>
      <c r="J108" s="392"/>
      <c r="K108" s="392"/>
      <c r="L108" s="392"/>
    </row>
    <row r="109" spans="1:12" ht="16.2" thickBot="1" x14ac:dyDescent="0.35">
      <c r="B109" s="353" t="s">
        <v>36</v>
      </c>
      <c r="C109" s="354"/>
      <c r="D109" s="354"/>
      <c r="E109" s="354"/>
      <c r="F109" s="354"/>
      <c r="G109" s="354"/>
      <c r="H109" s="354"/>
      <c r="I109" s="354"/>
      <c r="J109" s="354"/>
      <c r="K109" s="354"/>
      <c r="L109" s="354"/>
    </row>
    <row r="110" spans="1:12" x14ac:dyDescent="0.3">
      <c r="B110" s="6"/>
      <c r="J110" s="2"/>
      <c r="K110" s="2"/>
      <c r="L110" s="1" t="s">
        <v>37</v>
      </c>
    </row>
    <row r="111" spans="1:12" x14ac:dyDescent="0.3">
      <c r="B111" s="19"/>
      <c r="C111" s="13"/>
      <c r="D111" s="13"/>
      <c r="E111" s="13"/>
      <c r="F111" s="13"/>
      <c r="G111" s="13"/>
      <c r="H111" s="13"/>
      <c r="I111" s="13"/>
      <c r="J111" s="20">
        <v>2023</v>
      </c>
      <c r="K111" s="20"/>
      <c r="L111" s="20">
        <v>2022</v>
      </c>
    </row>
    <row r="112" spans="1:12" x14ac:dyDescent="0.3">
      <c r="B112" s="12" t="s">
        <v>38</v>
      </c>
      <c r="C112" s="13"/>
      <c r="D112" s="13"/>
      <c r="E112" s="13"/>
      <c r="F112" s="13"/>
      <c r="G112" s="13"/>
      <c r="H112" s="226" t="s">
        <v>39</v>
      </c>
      <c r="I112" s="13"/>
      <c r="J112" s="21" t="s">
        <v>40</v>
      </c>
      <c r="K112" s="17"/>
      <c r="L112" s="21" t="s">
        <v>40</v>
      </c>
    </row>
    <row r="113" spans="2:12" ht="13.5" customHeight="1" x14ac:dyDescent="0.35">
      <c r="B113" s="19"/>
      <c r="C113" s="13"/>
      <c r="D113" s="13"/>
      <c r="E113" s="13"/>
      <c r="F113" s="13"/>
      <c r="G113" s="13"/>
      <c r="H113" s="226"/>
      <c r="I113" s="13"/>
      <c r="J113" s="22"/>
      <c r="K113" s="17"/>
      <c r="L113" s="227"/>
    </row>
    <row r="114" spans="2:12" x14ac:dyDescent="0.3">
      <c r="B114" s="12" t="s">
        <v>41</v>
      </c>
      <c r="C114" s="13"/>
      <c r="D114" s="13"/>
      <c r="E114" s="13"/>
      <c r="F114" s="13"/>
      <c r="G114" s="13"/>
      <c r="H114" s="13"/>
      <c r="I114" s="13"/>
      <c r="J114" s="14"/>
      <c r="K114" s="15"/>
      <c r="L114" s="15"/>
    </row>
    <row r="115" spans="2:12" x14ac:dyDescent="0.3">
      <c r="B115" s="12"/>
      <c r="C115" s="13"/>
      <c r="D115" s="13"/>
      <c r="E115" s="13"/>
      <c r="F115" s="13"/>
      <c r="G115" s="13"/>
      <c r="H115" s="13"/>
      <c r="I115" s="13"/>
      <c r="J115" s="14"/>
      <c r="K115" s="15"/>
      <c r="L115" s="15"/>
    </row>
    <row r="116" spans="2:12" ht="19.95" customHeight="1" x14ac:dyDescent="0.3">
      <c r="B116" s="19" t="s">
        <v>42</v>
      </c>
      <c r="C116" s="23"/>
      <c r="D116" s="23"/>
      <c r="E116" s="23"/>
      <c r="F116" s="23"/>
      <c r="G116" s="23"/>
      <c r="H116" s="226">
        <v>10</v>
      </c>
      <c r="I116" s="23"/>
      <c r="J116" s="24">
        <f>'[1]PG 14-15'!N25</f>
        <v>71806736</v>
      </c>
      <c r="K116" s="24"/>
      <c r="L116" s="24">
        <v>89416240</v>
      </c>
    </row>
    <row r="117" spans="2:12" ht="19.95" customHeight="1" x14ac:dyDescent="0.3">
      <c r="B117" s="19" t="s">
        <v>43</v>
      </c>
      <c r="C117" s="23"/>
      <c r="D117" s="23"/>
      <c r="E117" s="23"/>
      <c r="F117" s="23"/>
      <c r="G117" s="23"/>
      <c r="H117" s="226">
        <v>19</v>
      </c>
      <c r="I117" s="23"/>
      <c r="J117" s="24">
        <f>J818</f>
        <v>10208777.706405144</v>
      </c>
      <c r="K117" s="24"/>
      <c r="L117" s="24">
        <v>0</v>
      </c>
    </row>
    <row r="118" spans="2:12" ht="19.05" customHeight="1" x14ac:dyDescent="0.3">
      <c r="B118" s="19"/>
      <c r="C118" s="23"/>
      <c r="D118" s="23"/>
      <c r="E118" s="23"/>
      <c r="F118" s="23"/>
      <c r="G118" s="23"/>
      <c r="H118" s="226"/>
      <c r="I118" s="228"/>
      <c r="J118" s="25">
        <f>SUM(J116:J117)</f>
        <v>82015513.706405148</v>
      </c>
      <c r="K118" s="26"/>
      <c r="L118" s="25">
        <f>SUM(L116:L117)</f>
        <v>89416240</v>
      </c>
    </row>
    <row r="119" spans="2:12" x14ac:dyDescent="0.3">
      <c r="B119" s="12" t="s">
        <v>44</v>
      </c>
      <c r="C119" s="13"/>
      <c r="D119" s="13"/>
      <c r="E119" s="13"/>
      <c r="F119" s="13"/>
      <c r="G119" s="13"/>
      <c r="H119" s="226"/>
      <c r="I119" s="13"/>
      <c r="J119" s="24"/>
      <c r="K119" s="24"/>
      <c r="L119" s="24"/>
    </row>
    <row r="120" spans="2:12" ht="16.5" customHeight="1" x14ac:dyDescent="0.3">
      <c r="B120" s="19" t="s">
        <v>45</v>
      </c>
      <c r="C120" s="13"/>
      <c r="D120" s="13"/>
      <c r="E120" s="13"/>
      <c r="F120" s="13"/>
      <c r="G120" s="13"/>
      <c r="H120" s="226">
        <v>9</v>
      </c>
      <c r="I120" s="13"/>
      <c r="J120" s="24">
        <f>'[1]lead sheet'!G9</f>
        <v>4019967863</v>
      </c>
      <c r="K120" s="24"/>
      <c r="L120" s="24">
        <v>2200474767</v>
      </c>
    </row>
    <row r="121" spans="2:12" ht="16.5" customHeight="1" x14ac:dyDescent="0.3">
      <c r="B121" s="19" t="s">
        <v>46</v>
      </c>
      <c r="C121" s="13"/>
      <c r="D121" s="13"/>
      <c r="E121" s="13"/>
      <c r="F121" s="13"/>
      <c r="G121" s="13"/>
      <c r="H121" s="226">
        <v>11</v>
      </c>
      <c r="I121" s="15"/>
      <c r="J121" s="24">
        <f>J684</f>
        <v>702306492</v>
      </c>
      <c r="K121" s="24"/>
      <c r="L121" s="24">
        <v>227449707</v>
      </c>
    </row>
    <row r="122" spans="2:12" ht="16.5" customHeight="1" x14ac:dyDescent="0.3">
      <c r="B122" s="19" t="s">
        <v>47</v>
      </c>
      <c r="C122" s="13"/>
      <c r="D122" s="13"/>
      <c r="E122" s="13"/>
      <c r="F122" s="13"/>
      <c r="G122" s="13"/>
      <c r="H122" s="226">
        <v>12</v>
      </c>
      <c r="I122" s="15"/>
      <c r="J122" s="27">
        <f>J703</f>
        <v>542392106</v>
      </c>
      <c r="K122" s="24"/>
      <c r="L122" s="27">
        <v>767958965</v>
      </c>
    </row>
    <row r="123" spans="2:12" ht="16.5" customHeight="1" x14ac:dyDescent="0.3">
      <c r="B123" s="12"/>
      <c r="C123" s="23"/>
      <c r="D123" s="23"/>
      <c r="E123" s="23"/>
      <c r="F123" s="23"/>
      <c r="G123" s="23"/>
      <c r="H123" s="226"/>
      <c r="I123" s="228"/>
      <c r="J123" s="25">
        <f>SUM(J120:J122)</f>
        <v>5264666461</v>
      </c>
      <c r="K123" s="26"/>
      <c r="L123" s="25">
        <f>SUM(L120:L122)</f>
        <v>3195883439</v>
      </c>
    </row>
    <row r="124" spans="2:12" ht="16.5" customHeight="1" thickBot="1" x14ac:dyDescent="0.35">
      <c r="B124" s="12" t="s">
        <v>48</v>
      </c>
      <c r="C124" s="23"/>
      <c r="D124" s="23"/>
      <c r="E124" s="23"/>
      <c r="F124" s="23"/>
      <c r="G124" s="23"/>
      <c r="H124" s="226"/>
      <c r="I124" s="228"/>
      <c r="J124" s="28">
        <f>J123+J118</f>
        <v>5346681974.7064047</v>
      </c>
      <c r="K124" s="26"/>
      <c r="L124" s="28">
        <f>L123+L118</f>
        <v>3285299679</v>
      </c>
    </row>
    <row r="125" spans="2:12" ht="16.2" thickTop="1" x14ac:dyDescent="0.3">
      <c r="B125" s="12"/>
      <c r="C125" s="23"/>
      <c r="D125" s="23"/>
      <c r="E125" s="23"/>
      <c r="F125" s="23"/>
      <c r="G125" s="23"/>
      <c r="H125" s="226"/>
      <c r="I125" s="228"/>
      <c r="J125" s="26"/>
      <c r="K125" s="26"/>
      <c r="L125" s="26"/>
    </row>
    <row r="126" spans="2:12" x14ac:dyDescent="0.3">
      <c r="B126" s="12" t="s">
        <v>49</v>
      </c>
      <c r="C126" s="23"/>
      <c r="D126" s="23"/>
      <c r="E126" s="23"/>
      <c r="F126" s="23"/>
      <c r="G126" s="23"/>
      <c r="H126" s="226"/>
      <c r="I126" s="228"/>
      <c r="J126" s="26"/>
      <c r="K126" s="26"/>
      <c r="L126" s="26"/>
    </row>
    <row r="127" spans="2:12" x14ac:dyDescent="0.3">
      <c r="B127" s="12" t="s">
        <v>50</v>
      </c>
      <c r="C127" s="13"/>
      <c r="D127" s="13"/>
      <c r="E127" s="13"/>
      <c r="F127" s="13"/>
      <c r="G127" s="13"/>
      <c r="H127" s="226"/>
      <c r="I127" s="13"/>
      <c r="J127" s="24"/>
      <c r="K127" s="24"/>
      <c r="L127" s="24"/>
    </row>
    <row r="128" spans="2:12" ht="17.55" customHeight="1" x14ac:dyDescent="0.3">
      <c r="B128" s="19" t="s">
        <v>51</v>
      </c>
      <c r="C128" s="13"/>
      <c r="D128" s="13"/>
      <c r="E128" s="13"/>
      <c r="F128" s="13"/>
      <c r="G128" s="13"/>
      <c r="H128" s="226">
        <v>13</v>
      </c>
      <c r="I128" s="15"/>
      <c r="J128" s="24">
        <f>J705</f>
        <v>108577100</v>
      </c>
      <c r="K128" s="24"/>
      <c r="L128" s="24">
        <v>108577100</v>
      </c>
    </row>
    <row r="129" spans="2:14" ht="17.55" customHeight="1" x14ac:dyDescent="0.3">
      <c r="B129" s="19" t="s">
        <v>52</v>
      </c>
      <c r="C129" s="13"/>
      <c r="D129" s="13"/>
      <c r="E129" s="13"/>
      <c r="F129" s="13"/>
      <c r="G129" s="13"/>
      <c r="H129" s="226"/>
      <c r="I129" s="13"/>
      <c r="J129" s="24">
        <f>'[1]PG 6'!G29</f>
        <v>-12249938924.277594</v>
      </c>
      <c r="K129" s="24"/>
      <c r="L129" s="24">
        <f>'[1]PG 6'!G22</f>
        <v>-11822624224</v>
      </c>
    </row>
    <row r="130" spans="2:14" ht="17.55" customHeight="1" x14ac:dyDescent="0.3">
      <c r="B130" s="19" t="s">
        <v>53</v>
      </c>
      <c r="C130" s="13"/>
      <c r="D130" s="13"/>
      <c r="E130" s="13"/>
      <c r="F130" s="13"/>
      <c r="G130" s="13"/>
      <c r="H130" s="226">
        <v>17</v>
      </c>
      <c r="I130" s="13"/>
      <c r="J130" s="24">
        <f>'[1]lead sheet'!G568</f>
        <v>2000000</v>
      </c>
      <c r="K130" s="24"/>
      <c r="L130" s="24">
        <v>2000000</v>
      </c>
    </row>
    <row r="131" spans="2:14" x14ac:dyDescent="0.3">
      <c r="B131" s="12"/>
      <c r="C131" s="23"/>
      <c r="D131" s="23"/>
      <c r="E131" s="23"/>
      <c r="F131" s="23"/>
      <c r="G131" s="23"/>
      <c r="H131" s="23"/>
      <c r="I131" s="23"/>
      <c r="J131" s="25">
        <f>SUM(J128:J130)</f>
        <v>-12139361824.277594</v>
      </c>
      <c r="K131" s="26"/>
      <c r="L131" s="25">
        <f>SUM(L128:L130)</f>
        <v>-11712047124</v>
      </c>
    </row>
    <row r="132" spans="2:14" x14ac:dyDescent="0.3">
      <c r="B132" s="12" t="s">
        <v>54</v>
      </c>
      <c r="C132" s="23"/>
      <c r="D132" s="23"/>
      <c r="E132" s="23"/>
      <c r="F132" s="23"/>
      <c r="G132" s="23"/>
      <c r="H132" s="23"/>
      <c r="I132" s="23"/>
      <c r="J132" s="26"/>
      <c r="K132" s="26"/>
      <c r="L132" s="26"/>
    </row>
    <row r="133" spans="2:14" x14ac:dyDescent="0.3">
      <c r="B133" s="2" t="s">
        <v>55</v>
      </c>
      <c r="C133" s="13"/>
      <c r="D133" s="13"/>
      <c r="E133" s="13"/>
      <c r="F133" s="13"/>
      <c r="G133" s="13"/>
      <c r="H133" s="226" t="s">
        <v>56</v>
      </c>
      <c r="I133" s="13"/>
      <c r="J133" s="24">
        <f>J826</f>
        <v>906136.78399945237</v>
      </c>
      <c r="K133" s="24"/>
      <c r="L133" s="24">
        <v>0</v>
      </c>
      <c r="N133" s="29">
        <f>J133+J137</f>
        <v>10608106.483999452</v>
      </c>
    </row>
    <row r="134" spans="2:14" x14ac:dyDescent="0.3">
      <c r="B134" s="19" t="s">
        <v>57</v>
      </c>
      <c r="C134" s="13"/>
      <c r="D134" s="13"/>
      <c r="E134" s="13"/>
      <c r="F134" s="13"/>
      <c r="G134" s="13"/>
      <c r="H134" s="226">
        <v>14</v>
      </c>
      <c r="I134" s="13"/>
      <c r="J134" s="30">
        <f>J707</f>
        <v>8650148078</v>
      </c>
      <c r="K134" s="24"/>
      <c r="L134" s="30">
        <f>8731630794-81482716</f>
        <v>8650148078</v>
      </c>
    </row>
    <row r="135" spans="2:14" x14ac:dyDescent="0.3">
      <c r="B135" s="19"/>
      <c r="C135" s="13"/>
      <c r="D135" s="13"/>
      <c r="E135" s="13"/>
      <c r="F135" s="13"/>
      <c r="G135" s="13"/>
      <c r="H135" s="226"/>
      <c r="I135" s="13"/>
      <c r="J135" s="25">
        <f>SUM(J133:J134)</f>
        <v>8651054214.7840004</v>
      </c>
      <c r="K135" s="24"/>
      <c r="L135" s="25">
        <f>SUM(L133:L134)</f>
        <v>8650148078</v>
      </c>
    </row>
    <row r="136" spans="2:14" x14ac:dyDescent="0.3">
      <c r="B136" s="12" t="s">
        <v>58</v>
      </c>
      <c r="C136" s="23"/>
      <c r="D136" s="23"/>
      <c r="E136" s="23"/>
      <c r="F136" s="23"/>
      <c r="G136" s="23"/>
      <c r="H136" s="23"/>
      <c r="I136" s="23"/>
      <c r="J136" s="26"/>
      <c r="K136" s="26"/>
      <c r="L136" s="26"/>
    </row>
    <row r="137" spans="2:14" x14ac:dyDescent="0.3">
      <c r="B137" s="2" t="s">
        <v>55</v>
      </c>
      <c r="C137" s="13"/>
      <c r="D137" s="13"/>
      <c r="E137" s="13"/>
      <c r="F137" s="13"/>
      <c r="G137" s="13"/>
      <c r="H137" s="226" t="s">
        <v>59</v>
      </c>
      <c r="I137" s="15"/>
      <c r="J137" s="24">
        <f>J828</f>
        <v>9701969.6999999993</v>
      </c>
      <c r="K137" s="24"/>
      <c r="L137" s="24">
        <v>0</v>
      </c>
    </row>
    <row r="138" spans="2:14" x14ac:dyDescent="0.3">
      <c r="B138" s="19" t="s">
        <v>60</v>
      </c>
      <c r="C138" s="13"/>
      <c r="D138" s="13"/>
      <c r="E138" s="13"/>
      <c r="F138" s="13"/>
      <c r="G138" s="13"/>
      <c r="H138" s="226">
        <v>15</v>
      </c>
      <c r="I138" s="15"/>
      <c r="J138" s="24">
        <f>J723</f>
        <v>992232165</v>
      </c>
      <c r="K138" s="24"/>
      <c r="L138" s="24">
        <v>1235940187</v>
      </c>
    </row>
    <row r="139" spans="2:14" x14ac:dyDescent="0.3">
      <c r="B139" s="19" t="s">
        <v>61</v>
      </c>
      <c r="C139" s="13"/>
      <c r="D139" s="13"/>
      <c r="E139" s="13"/>
      <c r="F139" s="13"/>
      <c r="G139" s="13"/>
      <c r="H139" s="226">
        <v>16</v>
      </c>
      <c r="I139" s="229"/>
      <c r="J139" s="24">
        <f>J727</f>
        <v>7833055449</v>
      </c>
      <c r="K139" s="24"/>
      <c r="L139" s="24">
        <v>5111258539</v>
      </c>
    </row>
    <row r="140" spans="2:14" ht="10.050000000000001" customHeight="1" x14ac:dyDescent="0.3">
      <c r="B140" s="19"/>
      <c r="C140" s="13"/>
      <c r="D140" s="13"/>
      <c r="E140" s="13"/>
      <c r="F140" s="13"/>
      <c r="G140" s="13"/>
      <c r="H140" s="226"/>
      <c r="I140" s="31"/>
      <c r="J140" s="24"/>
      <c r="K140" s="24"/>
      <c r="L140" s="24"/>
    </row>
    <row r="141" spans="2:14" x14ac:dyDescent="0.3">
      <c r="B141" s="12"/>
      <c r="C141" s="23"/>
      <c r="D141" s="23"/>
      <c r="E141" s="23"/>
      <c r="F141" s="23"/>
      <c r="G141" s="23"/>
      <c r="H141" s="23"/>
      <c r="I141" s="23"/>
      <c r="J141" s="25">
        <f>SUM(J137:J139)</f>
        <v>8834989583.7000008</v>
      </c>
      <c r="K141" s="26"/>
      <c r="L141" s="25">
        <f>SUM(L137:L139)</f>
        <v>6347198726</v>
      </c>
    </row>
    <row r="142" spans="2:14" ht="33.75" customHeight="1" thickBot="1" x14ac:dyDescent="0.35">
      <c r="B142" s="12" t="s">
        <v>62</v>
      </c>
      <c r="C142" s="23"/>
      <c r="D142" s="23"/>
      <c r="E142" s="23"/>
      <c r="F142" s="23"/>
      <c r="G142" s="23"/>
      <c r="H142" s="23"/>
      <c r="I142" s="23"/>
      <c r="J142" s="28">
        <f>J141+J135+J131+1</f>
        <v>5346681975.2064075</v>
      </c>
      <c r="K142" s="26"/>
      <c r="L142" s="28">
        <f>L141+L135+L131</f>
        <v>3285299680</v>
      </c>
    </row>
    <row r="143" spans="2:14" ht="16.2" thickTop="1" x14ac:dyDescent="0.3">
      <c r="B143" s="12"/>
      <c r="C143" s="23"/>
      <c r="D143" s="23"/>
      <c r="E143" s="23"/>
      <c r="F143" s="23"/>
      <c r="G143" s="23"/>
      <c r="H143" s="23"/>
      <c r="I143" s="23"/>
      <c r="J143" s="32"/>
      <c r="K143" s="26"/>
      <c r="L143" s="24"/>
    </row>
    <row r="144" spans="2:14" x14ac:dyDescent="0.3">
      <c r="B144" s="12" t="s">
        <v>63</v>
      </c>
      <c r="C144" s="13"/>
      <c r="D144" s="13"/>
      <c r="E144" s="13"/>
      <c r="F144" s="13"/>
      <c r="G144" s="13"/>
      <c r="H144" s="13"/>
      <c r="I144" s="13"/>
      <c r="J144" s="32"/>
      <c r="K144" s="24"/>
      <c r="L144" s="15"/>
      <c r="N144" s="29">
        <f>J142-J124</f>
        <v>0.50000286102294922</v>
      </c>
    </row>
    <row r="145" spans="2:12" ht="16.2" x14ac:dyDescent="0.35">
      <c r="B145" s="33"/>
      <c r="C145" s="13"/>
      <c r="D145" s="13"/>
      <c r="E145" s="13"/>
      <c r="F145" s="13"/>
      <c r="G145" s="13"/>
      <c r="H145" s="13"/>
      <c r="I145" s="13"/>
      <c r="J145" s="32"/>
      <c r="K145" s="24"/>
      <c r="L145" s="15"/>
    </row>
    <row r="146" spans="2:12" ht="16.2" x14ac:dyDescent="0.35">
      <c r="B146" s="33" t="s">
        <v>64</v>
      </c>
      <c r="C146" s="13"/>
      <c r="D146" s="13"/>
      <c r="E146" s="13"/>
      <c r="F146" s="13"/>
      <c r="G146" s="230"/>
      <c r="H146" s="230"/>
      <c r="I146" s="230"/>
      <c r="J146" s="34"/>
      <c r="K146" s="228" t="s">
        <v>65</v>
      </c>
      <c r="L146" s="15"/>
    </row>
    <row r="147" spans="2:12" ht="16.2" x14ac:dyDescent="0.35">
      <c r="B147" s="33" t="s">
        <v>66</v>
      </c>
      <c r="C147" s="13"/>
      <c r="D147" s="13"/>
      <c r="E147" s="13"/>
      <c r="F147" s="13"/>
      <c r="G147" s="230"/>
      <c r="H147" s="230"/>
      <c r="I147" s="230"/>
      <c r="J147" s="34"/>
      <c r="K147" s="35" t="s">
        <v>66</v>
      </c>
      <c r="L147" s="35"/>
    </row>
    <row r="148" spans="2:12" ht="16.2" x14ac:dyDescent="0.35">
      <c r="B148" s="33"/>
      <c r="C148" s="13"/>
      <c r="D148" s="13"/>
      <c r="E148" s="13"/>
      <c r="F148" s="13"/>
      <c r="G148" s="230"/>
      <c r="H148" s="230"/>
      <c r="I148" s="230"/>
      <c r="J148" s="34"/>
      <c r="K148" s="35"/>
      <c r="L148" s="35"/>
    </row>
    <row r="149" spans="2:12" ht="16.2" x14ac:dyDescent="0.35">
      <c r="B149" s="33" t="s">
        <v>67</v>
      </c>
      <c r="C149" s="13"/>
      <c r="D149" s="13"/>
      <c r="E149" s="13"/>
      <c r="F149" s="13"/>
      <c r="G149" s="230"/>
      <c r="H149" s="230"/>
      <c r="I149" s="230"/>
      <c r="J149" s="34"/>
      <c r="K149" s="35"/>
      <c r="L149" s="35"/>
    </row>
    <row r="150" spans="2:12" ht="16.2" x14ac:dyDescent="0.35">
      <c r="B150" s="33"/>
      <c r="C150" s="13"/>
      <c r="D150" s="13"/>
      <c r="E150" s="13"/>
      <c r="F150" s="13"/>
      <c r="G150" s="230"/>
      <c r="H150" s="230"/>
      <c r="I150" s="230"/>
      <c r="J150" s="34"/>
      <c r="K150" s="35"/>
      <c r="L150" s="35"/>
    </row>
    <row r="151" spans="2:12" ht="16.2" x14ac:dyDescent="0.35">
      <c r="B151" s="33"/>
      <c r="C151" s="13"/>
      <c r="D151" s="13"/>
      <c r="E151" s="13"/>
      <c r="F151" s="13"/>
      <c r="G151" s="230"/>
      <c r="H151" s="230"/>
      <c r="I151" s="230"/>
      <c r="J151" s="34"/>
      <c r="K151" s="35"/>
      <c r="L151" s="35"/>
    </row>
    <row r="152" spans="2:12" ht="16.2" x14ac:dyDescent="0.35">
      <c r="B152" s="33"/>
      <c r="C152" s="13"/>
      <c r="D152" s="13"/>
      <c r="E152" s="13"/>
      <c r="F152" s="13"/>
      <c r="G152" s="230"/>
      <c r="H152" s="230"/>
      <c r="I152" s="230"/>
      <c r="J152" s="34"/>
      <c r="K152" s="35"/>
      <c r="L152" s="35"/>
    </row>
    <row r="153" spans="2:12" ht="16.2" x14ac:dyDescent="0.35">
      <c r="B153" s="33"/>
      <c r="C153" s="13"/>
      <c r="D153" s="13"/>
      <c r="E153" s="13"/>
      <c r="F153" s="13"/>
      <c r="G153" s="230"/>
      <c r="H153" s="230"/>
      <c r="I153" s="230"/>
      <c r="J153" s="34"/>
      <c r="K153" s="35"/>
      <c r="L153" s="35"/>
    </row>
    <row r="154" spans="2:12" ht="16.2" x14ac:dyDescent="0.35">
      <c r="B154" s="33"/>
      <c r="C154" s="13"/>
      <c r="D154" s="13"/>
      <c r="E154" s="13"/>
      <c r="F154" s="13"/>
      <c r="G154" s="230"/>
      <c r="H154" s="230"/>
      <c r="I154" s="230"/>
      <c r="J154" s="34"/>
      <c r="K154" s="35"/>
      <c r="L154" s="35"/>
    </row>
    <row r="155" spans="2:12" ht="16.2" x14ac:dyDescent="0.35">
      <c r="B155" s="33"/>
      <c r="C155" s="13"/>
      <c r="D155" s="13"/>
      <c r="E155" s="13"/>
      <c r="F155" s="13"/>
      <c r="G155" s="230"/>
      <c r="H155" s="230"/>
      <c r="I155" s="230"/>
      <c r="J155" s="34"/>
      <c r="K155" s="35"/>
      <c r="L155" s="35"/>
    </row>
    <row r="156" spans="2:12" ht="16.2" x14ac:dyDescent="0.35">
      <c r="B156" s="33"/>
      <c r="C156" s="13"/>
      <c r="D156" s="13"/>
      <c r="E156" s="13"/>
      <c r="F156" s="13"/>
      <c r="G156" s="230"/>
      <c r="H156" s="230"/>
      <c r="I156" s="230"/>
      <c r="J156" s="34"/>
      <c r="K156" s="35"/>
      <c r="L156" s="35"/>
    </row>
    <row r="157" spans="2:12" ht="16.2" x14ac:dyDescent="0.35">
      <c r="B157" s="33"/>
      <c r="C157" s="13"/>
      <c r="D157" s="13"/>
      <c r="E157" s="13"/>
      <c r="F157" s="13"/>
      <c r="G157" s="230"/>
      <c r="H157" s="230"/>
      <c r="I157" s="230"/>
      <c r="J157" s="34"/>
      <c r="K157" s="35"/>
      <c r="L157" s="35"/>
    </row>
    <row r="158" spans="2:12" ht="16.2" x14ac:dyDescent="0.35">
      <c r="B158" s="33"/>
      <c r="C158" s="13"/>
      <c r="D158" s="13"/>
      <c r="E158" s="13"/>
      <c r="F158" s="13"/>
      <c r="G158" s="230"/>
      <c r="H158" s="230"/>
      <c r="I158" s="230"/>
      <c r="J158" s="34"/>
      <c r="K158" s="35"/>
      <c r="L158" s="35"/>
    </row>
    <row r="159" spans="2:12" ht="16.2" x14ac:dyDescent="0.35">
      <c r="B159" s="33"/>
      <c r="C159" s="13"/>
      <c r="D159" s="13"/>
      <c r="E159" s="13"/>
      <c r="F159" s="13"/>
      <c r="G159" s="230"/>
      <c r="H159" s="230"/>
      <c r="I159" s="230"/>
      <c r="J159" s="34"/>
      <c r="K159" s="35"/>
      <c r="L159" s="35"/>
    </row>
    <row r="160" spans="2:12" x14ac:dyDescent="0.3">
      <c r="B160" s="231"/>
      <c r="C160" s="230"/>
      <c r="D160" s="230"/>
      <c r="E160" s="230"/>
    </row>
    <row r="161" spans="2:12" ht="16.2" x14ac:dyDescent="0.35">
      <c r="B161" s="33" t="s">
        <v>68</v>
      </c>
      <c r="C161" s="13"/>
      <c r="D161" s="13"/>
      <c r="E161" s="13"/>
    </row>
    <row r="162" spans="2:12" x14ac:dyDescent="0.3">
      <c r="B162" s="12" t="s">
        <v>32</v>
      </c>
      <c r="C162" s="13"/>
      <c r="D162" s="13"/>
      <c r="E162" s="13"/>
    </row>
    <row r="163" spans="2:12" x14ac:dyDescent="0.3">
      <c r="B163" s="12" t="s">
        <v>69</v>
      </c>
      <c r="C163" s="13"/>
      <c r="D163" s="13"/>
      <c r="E163" s="13"/>
    </row>
    <row r="164" spans="2:12" x14ac:dyDescent="0.3">
      <c r="B164" s="12" t="s">
        <v>70</v>
      </c>
      <c r="C164" s="13"/>
      <c r="D164" s="13"/>
      <c r="E164" s="13"/>
      <c r="F164" s="13"/>
      <c r="G164" s="13"/>
      <c r="H164" s="13"/>
      <c r="I164" s="13"/>
      <c r="J164" s="14"/>
      <c r="K164" s="15"/>
      <c r="L164" s="17"/>
    </row>
    <row r="165" spans="2:12" x14ac:dyDescent="0.3">
      <c r="B165" s="368" t="s">
        <v>35</v>
      </c>
      <c r="C165" s="392"/>
      <c r="D165" s="392"/>
      <c r="E165" s="392"/>
      <c r="F165" s="392"/>
      <c r="G165" s="392"/>
      <c r="H165" s="392"/>
      <c r="I165" s="392"/>
      <c r="J165" s="392"/>
      <c r="K165" s="392"/>
      <c r="L165" s="392"/>
    </row>
    <row r="166" spans="2:12" ht="16.2" thickBot="1" x14ac:dyDescent="0.35">
      <c r="B166" s="353" t="s">
        <v>36</v>
      </c>
      <c r="C166" s="354"/>
      <c r="D166" s="354"/>
      <c r="E166" s="354"/>
      <c r="F166" s="354"/>
      <c r="G166" s="354"/>
      <c r="H166" s="354"/>
      <c r="I166" s="354"/>
      <c r="J166" s="354"/>
      <c r="K166" s="354"/>
      <c r="L166" s="354"/>
    </row>
    <row r="167" spans="2:12" x14ac:dyDescent="0.3">
      <c r="B167" s="19"/>
      <c r="C167" s="13"/>
      <c r="D167" s="13"/>
      <c r="E167" s="13"/>
      <c r="F167" s="13"/>
      <c r="G167" s="13"/>
      <c r="H167" s="13"/>
      <c r="I167" s="13"/>
      <c r="J167" s="20">
        <v>2023</v>
      </c>
      <c r="K167" s="36"/>
      <c r="L167" s="20">
        <v>2022</v>
      </c>
    </row>
    <row r="168" spans="2:12" x14ac:dyDescent="0.3">
      <c r="B168" s="19"/>
      <c r="C168" s="13"/>
      <c r="D168" s="13"/>
      <c r="E168" s="13"/>
      <c r="F168" s="13"/>
      <c r="G168" s="13"/>
      <c r="H168" s="226" t="s">
        <v>39</v>
      </c>
      <c r="I168" s="13"/>
      <c r="J168" s="21" t="s">
        <v>40</v>
      </c>
      <c r="K168" s="17"/>
      <c r="L168" s="21" t="s">
        <v>40</v>
      </c>
    </row>
    <row r="169" spans="2:12" x14ac:dyDescent="0.3">
      <c r="B169" s="12"/>
      <c r="C169" s="13"/>
      <c r="D169" s="13"/>
      <c r="E169" s="13"/>
      <c r="F169" s="13"/>
      <c r="G169" s="13"/>
      <c r="H169" s="232"/>
      <c r="I169" s="13"/>
      <c r="J169" s="14"/>
      <c r="K169" s="15"/>
      <c r="L169" s="15"/>
    </row>
    <row r="170" spans="2:12" x14ac:dyDescent="0.3">
      <c r="B170" s="19" t="s">
        <v>71</v>
      </c>
      <c r="C170" s="13"/>
      <c r="D170" s="13"/>
      <c r="E170" s="13"/>
      <c r="F170" s="13"/>
      <c r="G170" s="13"/>
      <c r="H170" s="226">
        <v>4</v>
      </c>
      <c r="I170" s="13"/>
      <c r="J170" s="32">
        <f>J569</f>
        <v>31594802195</v>
      </c>
      <c r="K170" s="24"/>
      <c r="L170" s="24">
        <v>35440496446</v>
      </c>
    </row>
    <row r="171" spans="2:12" ht="16.2" x14ac:dyDescent="0.35">
      <c r="B171" s="19"/>
      <c r="C171" s="13"/>
      <c r="D171" s="13"/>
      <c r="E171" s="13"/>
      <c r="F171" s="13"/>
      <c r="G171" s="13"/>
      <c r="H171" s="226"/>
      <c r="I171" s="13"/>
      <c r="J171" s="32"/>
      <c r="K171" s="24"/>
      <c r="L171" s="227"/>
    </row>
    <row r="172" spans="2:12" x14ac:dyDescent="0.3">
      <c r="B172" s="19" t="s">
        <v>72</v>
      </c>
      <c r="C172" s="13"/>
      <c r="D172" s="13"/>
      <c r="E172" s="13"/>
      <c r="F172" s="13"/>
      <c r="G172" s="13"/>
      <c r="H172" s="226">
        <v>5</v>
      </c>
      <c r="I172" s="13"/>
      <c r="J172" s="37">
        <f>-J579</f>
        <v>-31597348521</v>
      </c>
      <c r="K172" s="24"/>
      <c r="L172" s="27">
        <v>-37153596010</v>
      </c>
    </row>
    <row r="173" spans="2:12" x14ac:dyDescent="0.3">
      <c r="B173" s="12"/>
      <c r="C173" s="13"/>
      <c r="D173" s="13"/>
      <c r="E173" s="13"/>
      <c r="F173" s="13"/>
      <c r="G173" s="13"/>
      <c r="H173" s="226"/>
      <c r="I173" s="13"/>
      <c r="J173" s="32"/>
      <c r="K173" s="24"/>
      <c r="L173" s="24"/>
    </row>
    <row r="174" spans="2:12" x14ac:dyDescent="0.3">
      <c r="B174" s="19" t="s">
        <v>73</v>
      </c>
      <c r="C174" s="23"/>
      <c r="D174" s="23"/>
      <c r="E174" s="23"/>
      <c r="F174" s="23"/>
      <c r="G174" s="23"/>
      <c r="H174" s="226"/>
      <c r="I174" s="23"/>
      <c r="J174" s="24">
        <f>SUM(J170:J172)</f>
        <v>-2546326</v>
      </c>
      <c r="K174" s="26"/>
      <c r="L174" s="24">
        <f>SUM(L170:L172)</f>
        <v>-1713099564</v>
      </c>
    </row>
    <row r="175" spans="2:12" x14ac:dyDescent="0.3">
      <c r="B175" s="19"/>
      <c r="C175" s="23"/>
      <c r="D175" s="23"/>
      <c r="E175" s="23"/>
      <c r="F175" s="23"/>
      <c r="G175" s="23"/>
      <c r="H175" s="226"/>
      <c r="I175" s="23"/>
      <c r="J175" s="38"/>
      <c r="K175" s="26"/>
      <c r="L175" s="26"/>
    </row>
    <row r="176" spans="2:12" x14ac:dyDescent="0.3">
      <c r="B176" s="19" t="s">
        <v>74</v>
      </c>
      <c r="C176" s="23"/>
      <c r="D176" s="23"/>
      <c r="E176" s="23"/>
      <c r="F176" s="23"/>
      <c r="G176" s="23"/>
      <c r="H176" s="226">
        <v>6</v>
      </c>
      <c r="I176" s="23"/>
      <c r="J176" s="27">
        <f>J590</f>
        <v>187844417</v>
      </c>
      <c r="K176" s="26"/>
      <c r="L176" s="27">
        <v>214681652</v>
      </c>
    </row>
    <row r="177" spans="2:12" x14ac:dyDescent="0.3">
      <c r="B177" s="19"/>
      <c r="C177" s="23"/>
      <c r="D177" s="23"/>
      <c r="E177" s="23"/>
      <c r="F177" s="23"/>
      <c r="G177" s="23"/>
      <c r="H177" s="226"/>
      <c r="I177" s="23"/>
      <c r="J177" s="38"/>
      <c r="K177" s="26"/>
      <c r="L177" s="26"/>
    </row>
    <row r="178" spans="2:12" x14ac:dyDescent="0.3">
      <c r="B178" s="19" t="s">
        <v>75</v>
      </c>
      <c r="C178" s="13"/>
      <c r="D178" s="13"/>
      <c r="E178" s="13"/>
      <c r="F178" s="13"/>
      <c r="G178" s="13"/>
      <c r="H178" s="226"/>
      <c r="I178" s="13"/>
      <c r="J178" s="32">
        <f>J174+J176</f>
        <v>185298091</v>
      </c>
      <c r="K178" s="24"/>
      <c r="L178" s="32">
        <f>L174+L176</f>
        <v>-1498417912</v>
      </c>
    </row>
    <row r="179" spans="2:12" x14ac:dyDescent="0.3">
      <c r="B179" s="19"/>
      <c r="C179" s="13"/>
      <c r="D179" s="13"/>
      <c r="E179" s="13"/>
      <c r="F179" s="13"/>
      <c r="G179" s="13"/>
      <c r="H179" s="226"/>
      <c r="I179" s="15"/>
      <c r="J179" s="38"/>
      <c r="K179" s="24"/>
      <c r="L179" s="38"/>
    </row>
    <row r="180" spans="2:12" x14ac:dyDescent="0.3">
      <c r="B180" s="19" t="s">
        <v>76</v>
      </c>
      <c r="C180" s="13"/>
      <c r="D180" s="13"/>
      <c r="E180" s="13"/>
      <c r="F180" s="13"/>
      <c r="G180" s="13"/>
      <c r="H180" s="226">
        <v>7</v>
      </c>
      <c r="I180" s="13"/>
      <c r="J180" s="37">
        <f>-J624</f>
        <v>-612612791.27759433</v>
      </c>
      <c r="K180" s="24"/>
      <c r="L180" s="27">
        <v>-475200823</v>
      </c>
    </row>
    <row r="181" spans="2:12" x14ac:dyDescent="0.3">
      <c r="B181" s="19"/>
      <c r="C181" s="13"/>
      <c r="D181" s="13"/>
      <c r="E181" s="13"/>
      <c r="F181" s="13"/>
      <c r="G181" s="13"/>
      <c r="H181" s="226"/>
      <c r="I181" s="13"/>
      <c r="J181" s="32"/>
      <c r="K181" s="24"/>
      <c r="L181" s="24"/>
    </row>
    <row r="182" spans="2:12" ht="16.2" thickBot="1" x14ac:dyDescent="0.35">
      <c r="B182" s="19" t="s">
        <v>77</v>
      </c>
      <c r="C182" s="13"/>
      <c r="D182" s="13"/>
      <c r="E182" s="13"/>
      <c r="F182" s="13"/>
      <c r="G182" s="13"/>
      <c r="H182" s="226">
        <v>8</v>
      </c>
      <c r="I182" s="15"/>
      <c r="J182" s="39">
        <f>J178+J180</f>
        <v>-427314700.27759433</v>
      </c>
      <c r="K182" s="24"/>
      <c r="L182" s="39">
        <f>L178+L180</f>
        <v>-1973618735</v>
      </c>
    </row>
    <row r="183" spans="2:12" ht="16.2" thickTop="1" x14ac:dyDescent="0.3">
      <c r="B183" s="19"/>
      <c r="C183" s="13"/>
      <c r="D183" s="13"/>
      <c r="E183" s="13"/>
      <c r="F183" s="13"/>
      <c r="G183" s="13"/>
      <c r="H183" s="232"/>
      <c r="I183" s="13"/>
      <c r="J183" s="32"/>
      <c r="K183" s="24"/>
      <c r="L183" s="24"/>
    </row>
    <row r="184" spans="2:12" x14ac:dyDescent="0.3">
      <c r="B184" s="19"/>
      <c r="C184" s="13"/>
      <c r="D184" s="13"/>
      <c r="E184" s="13"/>
      <c r="F184" s="13"/>
      <c r="G184" s="13"/>
      <c r="H184" s="232"/>
      <c r="I184" s="13"/>
      <c r="J184" s="32"/>
      <c r="K184" s="24"/>
      <c r="L184" s="24"/>
    </row>
    <row r="185" spans="2:12" x14ac:dyDescent="0.3">
      <c r="B185" s="19"/>
      <c r="C185" s="13"/>
      <c r="D185" s="13"/>
      <c r="E185" s="13"/>
      <c r="F185" s="13"/>
      <c r="G185" s="13"/>
      <c r="H185" s="232"/>
      <c r="I185" s="13"/>
      <c r="J185" s="32"/>
      <c r="K185" s="24"/>
      <c r="L185" s="24"/>
    </row>
    <row r="186" spans="2:12" x14ac:dyDescent="0.3">
      <c r="B186" s="19"/>
      <c r="C186" s="13"/>
      <c r="D186" s="13"/>
      <c r="E186" s="13"/>
      <c r="F186" s="13"/>
      <c r="G186" s="13"/>
      <c r="H186" s="232"/>
      <c r="I186" s="13"/>
      <c r="J186" s="32"/>
      <c r="K186" s="24"/>
      <c r="L186" s="24"/>
    </row>
    <row r="187" spans="2:12" x14ac:dyDescent="0.3">
      <c r="B187" s="19"/>
      <c r="C187" s="13"/>
      <c r="D187" s="13"/>
      <c r="E187" s="13"/>
      <c r="F187" s="13"/>
      <c r="G187" s="13"/>
      <c r="H187" s="232"/>
      <c r="I187" s="13"/>
      <c r="J187" s="32"/>
      <c r="K187" s="24"/>
      <c r="L187" s="24"/>
    </row>
    <row r="188" spans="2:12" x14ac:dyDescent="0.3">
      <c r="B188" s="19"/>
      <c r="C188" s="13"/>
      <c r="D188" s="13"/>
      <c r="E188" s="13"/>
      <c r="F188" s="13"/>
      <c r="G188" s="13"/>
      <c r="H188" s="232"/>
      <c r="I188" s="13"/>
      <c r="J188" s="32"/>
      <c r="K188" s="24"/>
      <c r="L188" s="24"/>
    </row>
    <row r="189" spans="2:12" x14ac:dyDescent="0.3">
      <c r="B189" s="19"/>
      <c r="C189" s="13"/>
      <c r="D189" s="13"/>
      <c r="E189" s="13"/>
      <c r="F189" s="13"/>
      <c r="G189" s="13"/>
      <c r="H189" s="232"/>
      <c r="I189" s="13"/>
      <c r="J189" s="32"/>
      <c r="K189" s="24"/>
      <c r="L189" s="24"/>
    </row>
    <row r="190" spans="2:12" x14ac:dyDescent="0.3">
      <c r="B190" s="19"/>
      <c r="C190" s="13"/>
      <c r="D190" s="13"/>
      <c r="E190" s="13"/>
      <c r="F190" s="13"/>
      <c r="G190" s="13"/>
      <c r="H190" s="232"/>
      <c r="I190" s="13"/>
      <c r="J190" s="32"/>
      <c r="K190" s="24"/>
      <c r="L190" s="24"/>
    </row>
    <row r="191" spans="2:12" x14ac:dyDescent="0.3">
      <c r="B191" s="19"/>
      <c r="C191" s="13"/>
      <c r="D191" s="13"/>
      <c r="E191" s="13"/>
      <c r="F191" s="13"/>
      <c r="G191" s="13"/>
      <c r="H191" s="232"/>
      <c r="I191" s="13"/>
      <c r="J191" s="32"/>
      <c r="K191" s="24"/>
      <c r="L191" s="24"/>
    </row>
    <row r="192" spans="2:12" x14ac:dyDescent="0.3">
      <c r="B192" s="19"/>
      <c r="C192" s="13"/>
      <c r="D192" s="13"/>
      <c r="E192" s="13"/>
      <c r="F192" s="13"/>
      <c r="G192" s="13"/>
      <c r="H192" s="232"/>
      <c r="I192" s="13"/>
      <c r="J192" s="32"/>
      <c r="K192" s="24"/>
      <c r="L192" s="24"/>
    </row>
    <row r="193" spans="2:12" x14ac:dyDescent="0.3">
      <c r="B193" s="19"/>
      <c r="C193" s="13"/>
      <c r="D193" s="13"/>
      <c r="E193" s="13"/>
      <c r="F193" s="13"/>
      <c r="G193" s="13"/>
      <c r="H193" s="232"/>
      <c r="I193" s="13"/>
      <c r="J193" s="32"/>
      <c r="K193" s="24"/>
      <c r="L193" s="24"/>
    </row>
    <row r="194" spans="2:12" x14ac:dyDescent="0.3">
      <c r="B194" s="19"/>
      <c r="C194" s="13"/>
      <c r="D194" s="13"/>
      <c r="E194" s="13"/>
      <c r="F194" s="13"/>
      <c r="G194" s="13"/>
      <c r="H194" s="232"/>
      <c r="I194" s="13"/>
      <c r="J194" s="32"/>
      <c r="K194" s="24"/>
      <c r="L194" s="24"/>
    </row>
    <row r="195" spans="2:12" x14ac:dyDescent="0.3">
      <c r="B195" s="19"/>
      <c r="C195" s="13"/>
      <c r="D195" s="13"/>
      <c r="E195" s="13"/>
      <c r="F195" s="13"/>
      <c r="G195" s="13"/>
      <c r="H195" s="232"/>
      <c r="I195" s="13"/>
      <c r="J195" s="32"/>
      <c r="K195" s="24"/>
      <c r="L195" s="24"/>
    </row>
    <row r="196" spans="2:12" x14ac:dyDescent="0.3">
      <c r="B196" s="19"/>
      <c r="C196" s="13"/>
      <c r="D196" s="13"/>
      <c r="E196" s="13"/>
      <c r="F196" s="13"/>
      <c r="G196" s="13"/>
      <c r="H196" s="232"/>
      <c r="I196" s="13"/>
      <c r="J196" s="32"/>
      <c r="K196" s="24"/>
      <c r="L196" s="24"/>
    </row>
    <row r="197" spans="2:12" x14ac:dyDescent="0.3">
      <c r="B197" s="19"/>
      <c r="C197" s="13"/>
      <c r="D197" s="13"/>
      <c r="E197" s="13"/>
      <c r="F197" s="13"/>
      <c r="G197" s="13"/>
      <c r="H197" s="232"/>
      <c r="I197" s="13"/>
      <c r="J197" s="32"/>
      <c r="K197" s="24"/>
      <c r="L197" s="24"/>
    </row>
    <row r="198" spans="2:12" x14ac:dyDescent="0.3">
      <c r="B198" s="19"/>
      <c r="C198" s="13"/>
      <c r="D198" s="13"/>
      <c r="E198" s="13"/>
      <c r="F198" s="13"/>
      <c r="G198" s="13"/>
      <c r="H198" s="232"/>
      <c r="I198" s="13"/>
      <c r="J198" s="32"/>
      <c r="K198" s="24"/>
      <c r="L198" s="24"/>
    </row>
    <row r="199" spans="2:12" x14ac:dyDescent="0.3">
      <c r="B199" s="19"/>
      <c r="C199" s="13"/>
      <c r="D199" s="13"/>
      <c r="E199" s="13"/>
      <c r="F199" s="13"/>
      <c r="G199" s="13"/>
      <c r="H199" s="232"/>
      <c r="I199" s="13"/>
      <c r="J199" s="32"/>
      <c r="K199" s="24"/>
      <c r="L199" s="24"/>
    </row>
    <row r="200" spans="2:12" x14ac:dyDescent="0.3">
      <c r="B200" s="19"/>
      <c r="C200" s="13"/>
      <c r="D200" s="13"/>
      <c r="E200" s="13"/>
      <c r="F200" s="13"/>
      <c r="G200" s="13"/>
      <c r="H200" s="232"/>
      <c r="I200" s="13"/>
      <c r="J200" s="32"/>
      <c r="K200" s="24"/>
      <c r="L200" s="24"/>
    </row>
    <row r="201" spans="2:12" x14ac:dyDescent="0.3">
      <c r="B201" s="19"/>
      <c r="C201" s="13"/>
      <c r="D201" s="13"/>
      <c r="E201" s="13"/>
      <c r="F201" s="13"/>
      <c r="G201" s="13"/>
      <c r="H201" s="232"/>
      <c r="I201" s="13"/>
      <c r="J201" s="32"/>
      <c r="K201" s="24"/>
      <c r="L201" s="24"/>
    </row>
    <row r="202" spans="2:12" x14ac:dyDescent="0.3">
      <c r="B202" s="19"/>
      <c r="C202" s="13"/>
      <c r="D202" s="13"/>
      <c r="E202" s="13"/>
      <c r="F202" s="13"/>
      <c r="G202" s="13"/>
      <c r="H202" s="232"/>
      <c r="I202" s="13"/>
      <c r="J202" s="32"/>
      <c r="K202" s="24"/>
      <c r="L202" s="24"/>
    </row>
    <row r="203" spans="2:12" x14ac:dyDescent="0.3">
      <c r="B203" s="19"/>
      <c r="C203" s="13"/>
      <c r="D203" s="13"/>
      <c r="E203" s="13"/>
      <c r="F203" s="13"/>
      <c r="G203" s="13"/>
      <c r="H203" s="232"/>
      <c r="I203" s="13"/>
      <c r="J203" s="32"/>
      <c r="K203" s="24"/>
      <c r="L203" s="24"/>
    </row>
    <row r="204" spans="2:12" x14ac:dyDescent="0.3">
      <c r="B204" s="19"/>
      <c r="C204" s="13"/>
      <c r="D204" s="13"/>
      <c r="E204" s="13"/>
      <c r="F204" s="13"/>
      <c r="G204" s="13"/>
      <c r="H204" s="232"/>
      <c r="I204" s="13"/>
      <c r="J204" s="32"/>
      <c r="K204" s="24"/>
      <c r="L204" s="24"/>
    </row>
    <row r="205" spans="2:12" x14ac:dyDescent="0.3">
      <c r="B205" s="19"/>
      <c r="C205" s="13"/>
      <c r="D205" s="13"/>
      <c r="E205" s="13"/>
      <c r="F205" s="13"/>
      <c r="G205" s="13"/>
      <c r="H205" s="232"/>
      <c r="I205" s="13"/>
      <c r="J205" s="32"/>
      <c r="K205" s="24"/>
      <c r="L205" s="24"/>
    </row>
    <row r="206" spans="2:12" x14ac:dyDescent="0.3">
      <c r="B206" s="19"/>
      <c r="C206" s="13"/>
      <c r="D206" s="13"/>
      <c r="E206" s="13"/>
      <c r="F206" s="13"/>
      <c r="G206" s="13"/>
      <c r="H206" s="232"/>
      <c r="I206" s="13"/>
      <c r="J206" s="32"/>
      <c r="K206" s="24"/>
      <c r="L206" s="24"/>
    </row>
    <row r="207" spans="2:12" x14ac:dyDescent="0.3">
      <c r="B207" s="19"/>
      <c r="C207" s="13"/>
      <c r="D207" s="13"/>
      <c r="E207" s="13"/>
      <c r="F207" s="13"/>
      <c r="G207" s="13"/>
      <c r="H207" s="232"/>
      <c r="I207" s="13"/>
      <c r="J207" s="32"/>
      <c r="K207" s="24"/>
      <c r="L207" s="24"/>
    </row>
    <row r="208" spans="2:12" x14ac:dyDescent="0.3">
      <c r="B208" s="19"/>
      <c r="C208" s="13"/>
      <c r="D208" s="13"/>
      <c r="E208" s="13"/>
      <c r="F208" s="13"/>
      <c r="G208" s="13"/>
      <c r="H208" s="232"/>
      <c r="I208" s="13"/>
      <c r="J208" s="32"/>
      <c r="K208" s="24"/>
      <c r="L208" s="24"/>
    </row>
    <row r="209" spans="2:12" x14ac:dyDescent="0.3">
      <c r="B209" s="19"/>
      <c r="C209" s="13"/>
      <c r="D209" s="13"/>
      <c r="E209" s="13"/>
      <c r="F209" s="13"/>
      <c r="G209" s="13"/>
      <c r="H209" s="232"/>
      <c r="I209" s="13"/>
      <c r="J209" s="32"/>
      <c r="K209" s="24"/>
      <c r="L209" s="24"/>
    </row>
    <row r="210" spans="2:12" x14ac:dyDescent="0.3">
      <c r="B210" s="19"/>
      <c r="C210" s="13"/>
      <c r="D210" s="13"/>
      <c r="E210" s="13"/>
      <c r="F210" s="13"/>
      <c r="G210" s="13"/>
      <c r="H210" s="232"/>
      <c r="I210" s="13"/>
      <c r="J210" s="32"/>
      <c r="K210" s="24"/>
      <c r="L210" s="24"/>
    </row>
    <row r="211" spans="2:12" x14ac:dyDescent="0.3">
      <c r="B211" s="19"/>
      <c r="C211" s="13"/>
      <c r="D211" s="13"/>
      <c r="E211" s="13"/>
      <c r="F211" s="13"/>
      <c r="G211" s="13"/>
      <c r="H211" s="232"/>
      <c r="I211" s="13"/>
      <c r="J211" s="32"/>
      <c r="K211" s="24"/>
      <c r="L211" s="24"/>
    </row>
    <row r="212" spans="2:12" x14ac:dyDescent="0.3">
      <c r="B212" s="19"/>
      <c r="C212" s="13"/>
      <c r="D212" s="13"/>
      <c r="E212" s="13"/>
      <c r="F212" s="13"/>
      <c r="G212" s="13"/>
      <c r="H212" s="232"/>
      <c r="I212" s="13"/>
      <c r="J212" s="32"/>
      <c r="K212" s="24"/>
      <c r="L212" s="24"/>
    </row>
    <row r="213" spans="2:12" x14ac:dyDescent="0.3">
      <c r="B213" s="19"/>
      <c r="C213" s="13"/>
      <c r="D213" s="13"/>
      <c r="E213" s="13"/>
      <c r="F213" s="13"/>
      <c r="G213" s="13"/>
      <c r="H213" s="232"/>
      <c r="I213" s="13"/>
      <c r="J213" s="32"/>
      <c r="K213" s="24"/>
      <c r="L213" s="24"/>
    </row>
    <row r="214" spans="2:12" x14ac:dyDescent="0.3">
      <c r="B214" s="19"/>
      <c r="C214" s="13"/>
      <c r="D214" s="13"/>
      <c r="E214" s="13"/>
      <c r="F214" s="13"/>
      <c r="G214" s="13"/>
      <c r="H214" s="232"/>
      <c r="I214" s="13"/>
      <c r="J214" s="32"/>
      <c r="K214" s="24"/>
      <c r="L214" s="24"/>
    </row>
    <row r="215" spans="2:12" x14ac:dyDescent="0.3">
      <c r="B215" s="19"/>
      <c r="C215" s="13"/>
      <c r="D215" s="13"/>
      <c r="E215" s="13"/>
      <c r="F215" s="13"/>
      <c r="G215" s="13"/>
      <c r="H215" s="232"/>
      <c r="I215" s="13"/>
      <c r="J215" s="32"/>
      <c r="K215" s="24"/>
      <c r="L215" s="24"/>
    </row>
    <row r="216" spans="2:12" x14ac:dyDescent="0.3">
      <c r="B216" s="19"/>
      <c r="C216" s="13"/>
      <c r="D216" s="13"/>
      <c r="E216" s="13"/>
      <c r="F216" s="13"/>
      <c r="G216" s="13"/>
      <c r="H216" s="232"/>
      <c r="I216" s="13"/>
      <c r="J216" s="32"/>
      <c r="K216" s="24"/>
      <c r="L216" s="24"/>
    </row>
    <row r="217" spans="2:12" x14ac:dyDescent="0.3">
      <c r="B217" s="19"/>
      <c r="C217" s="13"/>
      <c r="D217" s="13"/>
      <c r="E217" s="13"/>
      <c r="F217" s="13"/>
      <c r="G217" s="13"/>
      <c r="H217" s="232"/>
      <c r="I217" s="13"/>
      <c r="J217" s="32"/>
      <c r="K217" s="24"/>
      <c r="L217" s="24"/>
    </row>
    <row r="218" spans="2:12" x14ac:dyDescent="0.3">
      <c r="B218" s="19"/>
      <c r="C218" s="13"/>
      <c r="D218" s="13"/>
      <c r="E218" s="13"/>
      <c r="F218" s="13"/>
      <c r="G218" s="13"/>
      <c r="H218" s="232"/>
      <c r="I218" s="13"/>
      <c r="J218" s="32"/>
      <c r="K218" s="24"/>
      <c r="L218" s="24"/>
    </row>
    <row r="219" spans="2:12" x14ac:dyDescent="0.3">
      <c r="B219" s="19"/>
      <c r="C219" s="13"/>
      <c r="D219" s="13"/>
      <c r="E219" s="13"/>
      <c r="F219" s="13"/>
      <c r="G219" s="13"/>
      <c r="H219" s="226"/>
      <c r="I219" s="13"/>
      <c r="J219" s="32"/>
      <c r="K219" s="24"/>
      <c r="L219" s="32"/>
    </row>
    <row r="220" spans="2:12" ht="16.2" x14ac:dyDescent="0.35">
      <c r="B220" s="33" t="s">
        <v>68</v>
      </c>
      <c r="J220" s="2"/>
      <c r="K220" s="2"/>
      <c r="L220" s="2"/>
    </row>
    <row r="221" spans="2:12" x14ac:dyDescent="0.3">
      <c r="B221" s="12" t="s">
        <v>32</v>
      </c>
      <c r="C221" s="13"/>
      <c r="D221" s="13"/>
      <c r="E221" s="13"/>
      <c r="F221" s="13"/>
      <c r="G221" s="13"/>
      <c r="H221" s="13"/>
      <c r="I221" s="13"/>
      <c r="J221" s="14"/>
      <c r="K221" s="15"/>
      <c r="L221" s="15"/>
    </row>
    <row r="222" spans="2:12" x14ac:dyDescent="0.3">
      <c r="B222" s="12" t="s">
        <v>78</v>
      </c>
      <c r="C222" s="13"/>
      <c r="D222" s="13"/>
      <c r="E222" s="13"/>
      <c r="F222" s="13"/>
      <c r="G222" s="13"/>
      <c r="H222" s="13"/>
      <c r="I222" s="13"/>
      <c r="J222" s="14"/>
      <c r="K222" s="15"/>
      <c r="L222" s="17"/>
    </row>
    <row r="223" spans="2:12" x14ac:dyDescent="0.3">
      <c r="B223" s="12" t="s">
        <v>70</v>
      </c>
      <c r="C223" s="13"/>
      <c r="D223" s="13"/>
      <c r="E223" s="13"/>
      <c r="F223" s="13"/>
      <c r="G223" s="13"/>
      <c r="H223" s="13"/>
      <c r="I223" s="13"/>
      <c r="J223" s="14"/>
      <c r="K223" s="15"/>
      <c r="L223" s="17"/>
    </row>
    <row r="224" spans="2:12" x14ac:dyDescent="0.3">
      <c r="B224" s="368" t="s">
        <v>35</v>
      </c>
      <c r="C224" s="392"/>
      <c r="D224" s="392"/>
      <c r="E224" s="392"/>
      <c r="F224" s="392"/>
      <c r="G224" s="392"/>
      <c r="H224" s="392"/>
      <c r="I224" s="392"/>
      <c r="J224" s="392"/>
      <c r="K224" s="392"/>
      <c r="L224" s="392"/>
    </row>
    <row r="225" spans="2:12" ht="16.2" thickBot="1" x14ac:dyDescent="0.35">
      <c r="B225" s="353" t="s">
        <v>79</v>
      </c>
      <c r="C225" s="354"/>
      <c r="D225" s="354"/>
      <c r="E225" s="354"/>
      <c r="F225" s="354"/>
      <c r="G225" s="354"/>
      <c r="H225" s="354"/>
      <c r="I225" s="354"/>
      <c r="J225" s="354"/>
      <c r="K225" s="354"/>
      <c r="L225" s="354"/>
    </row>
    <row r="226" spans="2:12" x14ac:dyDescent="0.3">
      <c r="B226" s="19"/>
      <c r="C226" s="13"/>
      <c r="D226" s="13"/>
      <c r="E226" s="13"/>
      <c r="F226" s="13"/>
      <c r="G226" s="13"/>
      <c r="H226" s="232"/>
      <c r="I226" s="232"/>
      <c r="J226" s="20">
        <f>J167</f>
        <v>2023</v>
      </c>
      <c r="K226" s="233"/>
      <c r="L226" s="234">
        <f>L167</f>
        <v>2022</v>
      </c>
    </row>
    <row r="227" spans="2:12" x14ac:dyDescent="0.3">
      <c r="B227" s="19"/>
      <c r="C227" s="13"/>
      <c r="D227" s="13"/>
      <c r="E227" s="13"/>
      <c r="F227" s="13"/>
      <c r="G227" s="13"/>
      <c r="H227" s="226"/>
      <c r="I227" s="232"/>
      <c r="J227" s="21" t="s">
        <v>40</v>
      </c>
      <c r="K227" s="17"/>
      <c r="L227" s="21" t="s">
        <v>40</v>
      </c>
    </row>
    <row r="228" spans="2:12" x14ac:dyDescent="0.3">
      <c r="B228" s="12" t="s">
        <v>80</v>
      </c>
      <c r="C228" s="13"/>
      <c r="D228" s="13"/>
      <c r="E228" s="13"/>
      <c r="F228" s="13"/>
      <c r="G228" s="13"/>
      <c r="H228" s="13"/>
      <c r="I228" s="13"/>
      <c r="J228" s="14"/>
      <c r="K228" s="15"/>
      <c r="L228" s="15"/>
    </row>
    <row r="229" spans="2:12" x14ac:dyDescent="0.3">
      <c r="B229" s="19" t="s">
        <v>77</v>
      </c>
      <c r="C229" s="13"/>
      <c r="D229" s="13"/>
      <c r="E229" s="13"/>
      <c r="F229" s="13"/>
      <c r="G229" s="13"/>
      <c r="H229" s="13"/>
      <c r="I229" s="13"/>
      <c r="J229" s="40">
        <f>J182</f>
        <v>-427314700.27759433</v>
      </c>
      <c r="K229" s="40"/>
      <c r="L229" s="40">
        <f>L182</f>
        <v>-1973618735</v>
      </c>
    </row>
    <row r="230" spans="2:12" x14ac:dyDescent="0.3">
      <c r="B230" s="19"/>
      <c r="C230" s="13"/>
      <c r="D230" s="13"/>
      <c r="E230" s="13"/>
      <c r="F230" s="13"/>
      <c r="G230" s="13"/>
      <c r="H230" s="13"/>
      <c r="I230" s="13"/>
      <c r="J230" s="40"/>
      <c r="K230" s="40"/>
      <c r="L230" s="40"/>
    </row>
    <row r="231" spans="2:12" x14ac:dyDescent="0.3">
      <c r="B231" s="12" t="s">
        <v>81</v>
      </c>
      <c r="C231" s="13"/>
      <c r="D231" s="13"/>
      <c r="E231" s="13"/>
      <c r="F231" s="13"/>
      <c r="G231" s="13"/>
      <c r="H231" s="13"/>
      <c r="I231" s="13"/>
      <c r="J231" s="40"/>
      <c r="K231" s="40"/>
      <c r="L231" s="40"/>
    </row>
    <row r="232" spans="2:12" x14ac:dyDescent="0.3">
      <c r="B232" s="19" t="s">
        <v>82</v>
      </c>
      <c r="C232" s="13"/>
      <c r="D232" s="13"/>
      <c r="E232" s="13"/>
      <c r="F232" s="13"/>
      <c r="G232" s="13"/>
      <c r="H232" s="13"/>
      <c r="I232" s="13"/>
      <c r="J232" s="40">
        <v>0</v>
      </c>
      <c r="K232" s="40"/>
      <c r="L232" s="40"/>
    </row>
    <row r="233" spans="2:12" x14ac:dyDescent="0.3">
      <c r="B233" s="19" t="s">
        <v>83</v>
      </c>
      <c r="C233" s="13"/>
      <c r="D233" s="13"/>
      <c r="E233" s="13"/>
      <c r="F233" s="13"/>
      <c r="G233" s="13"/>
      <c r="H233" s="226"/>
      <c r="I233" s="15"/>
      <c r="J233" s="27">
        <f>J596+J597</f>
        <v>35755839</v>
      </c>
      <c r="K233" s="40"/>
      <c r="L233" s="27">
        <v>27202608</v>
      </c>
    </row>
    <row r="234" spans="2:12" x14ac:dyDescent="0.3">
      <c r="B234" s="12" t="s">
        <v>84</v>
      </c>
      <c r="C234" s="13"/>
      <c r="D234" s="13"/>
      <c r="E234" s="13"/>
      <c r="F234" s="13"/>
      <c r="G234" s="13"/>
      <c r="H234" s="232"/>
      <c r="I234" s="13"/>
      <c r="J234" s="41">
        <f>SUM(J229:J233)</f>
        <v>-391558861.27759433</v>
      </c>
      <c r="K234" s="26"/>
      <c r="L234" s="41">
        <f>SUM(L229:L233)</f>
        <v>-1946416127</v>
      </c>
    </row>
    <row r="235" spans="2:12" x14ac:dyDescent="0.3">
      <c r="B235" s="12"/>
      <c r="C235" s="13"/>
      <c r="D235" s="13"/>
      <c r="E235" s="13"/>
      <c r="F235" s="13"/>
      <c r="G235" s="13"/>
      <c r="H235" s="232"/>
      <c r="I235" s="13"/>
      <c r="J235" s="41"/>
      <c r="K235" s="26"/>
      <c r="L235" s="41"/>
    </row>
    <row r="236" spans="2:12" x14ac:dyDescent="0.3">
      <c r="B236" s="19" t="s">
        <v>85</v>
      </c>
      <c r="C236" s="13"/>
      <c r="D236" s="13"/>
      <c r="E236" s="13"/>
      <c r="F236" s="13"/>
      <c r="G236" s="13"/>
      <c r="H236" s="232"/>
      <c r="I236" s="40"/>
      <c r="J236" s="40">
        <f>L120-J120</f>
        <v>-1819493096</v>
      </c>
      <c r="K236" s="24"/>
      <c r="L236" s="40">
        <v>6009866354</v>
      </c>
    </row>
    <row r="237" spans="2:12" x14ac:dyDescent="0.3">
      <c r="B237" s="19" t="s">
        <v>86</v>
      </c>
      <c r="C237" s="13"/>
      <c r="D237" s="13"/>
      <c r="E237" s="13"/>
      <c r="F237" s="13"/>
      <c r="G237" s="13"/>
      <c r="H237" s="232"/>
      <c r="I237" s="13"/>
      <c r="J237" s="40">
        <f>L121-J121</f>
        <v>-474856785</v>
      </c>
      <c r="K237" s="24"/>
      <c r="L237" s="40">
        <v>-47842352</v>
      </c>
    </row>
    <row r="238" spans="2:12" x14ac:dyDescent="0.3">
      <c r="B238" s="19" t="s">
        <v>87</v>
      </c>
      <c r="C238" s="13"/>
      <c r="D238" s="13"/>
      <c r="E238" s="13"/>
      <c r="F238" s="13"/>
      <c r="G238" s="13"/>
      <c r="H238" s="232"/>
      <c r="I238" s="13"/>
      <c r="J238" s="40">
        <f>J133-L133+J137-L137</f>
        <v>10608106.483999452</v>
      </c>
      <c r="K238" s="24"/>
      <c r="L238" s="40"/>
    </row>
    <row r="239" spans="2:12" x14ac:dyDescent="0.3">
      <c r="B239" s="19" t="s">
        <v>88</v>
      </c>
      <c r="C239" s="13"/>
      <c r="D239" s="13"/>
      <c r="E239" s="13"/>
      <c r="F239" s="13"/>
      <c r="G239" s="13"/>
      <c r="H239" s="232"/>
      <c r="I239" s="15"/>
      <c r="J239" s="40">
        <f>J138-L138+2</f>
        <v>-243708020</v>
      </c>
      <c r="K239" s="24"/>
      <c r="L239" s="27">
        <v>-276289773</v>
      </c>
    </row>
    <row r="240" spans="2:12" x14ac:dyDescent="0.3">
      <c r="B240" s="12" t="s">
        <v>89</v>
      </c>
      <c r="C240" s="13"/>
      <c r="D240" s="13"/>
      <c r="E240" s="13"/>
      <c r="F240" s="13"/>
      <c r="G240" s="13"/>
      <c r="H240" s="13"/>
      <c r="I240" s="15"/>
      <c r="J240" s="25">
        <f>SUM(J234:J239)</f>
        <v>-2919008655.7935953</v>
      </c>
      <c r="K240" s="24"/>
      <c r="L240" s="42">
        <f>SUM(L234:L239)</f>
        <v>3739318102</v>
      </c>
    </row>
    <row r="241" spans="2:12" x14ac:dyDescent="0.3">
      <c r="B241" s="19"/>
      <c r="C241" s="13"/>
      <c r="D241" s="13"/>
      <c r="E241" s="13"/>
      <c r="F241" s="13"/>
      <c r="G241" s="13"/>
      <c r="H241" s="13"/>
      <c r="I241" s="13"/>
      <c r="J241" s="26"/>
      <c r="K241" s="24"/>
      <c r="L241" s="40"/>
    </row>
    <row r="242" spans="2:12" x14ac:dyDescent="0.3">
      <c r="B242" s="12" t="s">
        <v>90</v>
      </c>
      <c r="C242" s="13"/>
      <c r="D242" s="13"/>
      <c r="E242" s="13"/>
      <c r="F242" s="13"/>
      <c r="G242" s="13"/>
      <c r="H242" s="13"/>
      <c r="I242" s="13"/>
      <c r="J242" s="24"/>
      <c r="K242" s="24"/>
      <c r="L242" s="40"/>
    </row>
    <row r="243" spans="2:12" x14ac:dyDescent="0.3">
      <c r="B243" s="12"/>
      <c r="C243" s="13"/>
      <c r="D243" s="13"/>
      <c r="E243" s="13"/>
      <c r="F243" s="13"/>
      <c r="G243" s="13"/>
      <c r="H243" s="13"/>
      <c r="I243" s="13"/>
      <c r="J243" s="40"/>
      <c r="K243" s="24"/>
      <c r="L243" s="40"/>
    </row>
    <row r="244" spans="2:12" hidden="1" x14ac:dyDescent="0.3">
      <c r="B244" s="19" t="s">
        <v>91</v>
      </c>
      <c r="C244" s="13"/>
      <c r="D244" s="13"/>
      <c r="E244" s="13"/>
      <c r="F244" s="13"/>
      <c r="G244" s="13"/>
      <c r="H244" s="13"/>
      <c r="I244" s="13"/>
      <c r="J244" s="40">
        <v>0</v>
      </c>
      <c r="K244" s="24"/>
      <c r="L244" s="40">
        <v>0</v>
      </c>
    </row>
    <row r="245" spans="2:12" x14ac:dyDescent="0.3">
      <c r="B245" s="19" t="s">
        <v>92</v>
      </c>
      <c r="C245" s="13"/>
      <c r="D245" s="13"/>
      <c r="E245" s="13"/>
      <c r="F245" s="13"/>
      <c r="G245" s="13"/>
      <c r="H245" s="13"/>
      <c r="I245" s="13"/>
      <c r="J245" s="24">
        <f>-'[1]PG 14-15'!N13</f>
        <v>-9508138</v>
      </c>
      <c r="K245" s="24"/>
      <c r="L245" s="24">
        <v>-30394677</v>
      </c>
    </row>
    <row r="246" spans="2:12" x14ac:dyDescent="0.3">
      <c r="B246" s="19" t="s">
        <v>93</v>
      </c>
      <c r="C246" s="13"/>
      <c r="D246" s="13"/>
      <c r="E246" s="13"/>
      <c r="F246" s="13"/>
      <c r="G246" s="13"/>
      <c r="H246" s="13"/>
      <c r="I246" s="13"/>
      <c r="J246" s="24">
        <f>-'PG 1- 5, PG 7-13, PG 16-18'!J811</f>
        <v>-18846974.706405144</v>
      </c>
      <c r="K246" s="24"/>
      <c r="L246" s="24">
        <v>0</v>
      </c>
    </row>
    <row r="247" spans="2:12" x14ac:dyDescent="0.3">
      <c r="B247" s="19" t="s">
        <v>94</v>
      </c>
      <c r="C247" s="13"/>
      <c r="D247" s="13"/>
      <c r="E247" s="13"/>
      <c r="F247" s="13"/>
      <c r="G247" s="13"/>
      <c r="H247" s="13"/>
      <c r="I247" s="13"/>
      <c r="J247" s="24">
        <v>0</v>
      </c>
      <c r="K247" s="24"/>
      <c r="L247" s="24">
        <v>0</v>
      </c>
    </row>
    <row r="248" spans="2:12" x14ac:dyDescent="0.3">
      <c r="B248" s="12" t="s">
        <v>95</v>
      </c>
      <c r="C248" s="13"/>
      <c r="D248" s="13"/>
      <c r="E248" s="13"/>
      <c r="F248" s="13"/>
      <c r="G248" s="13"/>
      <c r="H248" s="13"/>
      <c r="I248" s="13"/>
      <c r="J248" s="25">
        <f>SUM(J244:J247)</f>
        <v>-28355112.706405144</v>
      </c>
      <c r="K248" s="26"/>
      <c r="L248" s="25">
        <f>SUM(L244:L247)</f>
        <v>-30394677</v>
      </c>
    </row>
    <row r="249" spans="2:12" ht="15.75" customHeight="1" x14ac:dyDescent="0.3">
      <c r="B249" s="12"/>
      <c r="C249" s="13"/>
      <c r="D249" s="13"/>
      <c r="E249" s="13"/>
      <c r="F249" s="13"/>
      <c r="G249" s="13"/>
      <c r="H249" s="13"/>
      <c r="I249" s="13"/>
      <c r="J249" s="41"/>
      <c r="K249" s="24"/>
      <c r="L249" s="41"/>
    </row>
    <row r="250" spans="2:12" x14ac:dyDescent="0.3">
      <c r="B250" s="12" t="s">
        <v>96</v>
      </c>
      <c r="C250" s="23"/>
      <c r="D250" s="23"/>
      <c r="E250" s="23"/>
      <c r="F250" s="23"/>
      <c r="G250" s="23"/>
      <c r="H250" s="23"/>
      <c r="I250" s="23"/>
      <c r="J250" s="26">
        <f>J248+J240</f>
        <v>-2947363768.5000005</v>
      </c>
      <c r="K250" s="26"/>
      <c r="L250" s="26">
        <f>L248+L240</f>
        <v>3708923425</v>
      </c>
    </row>
    <row r="251" spans="2:12" x14ac:dyDescent="0.3">
      <c r="B251" s="19"/>
      <c r="C251" s="13"/>
      <c r="D251" s="13"/>
      <c r="E251" s="13"/>
      <c r="F251" s="13"/>
      <c r="G251" s="13"/>
      <c r="H251" s="13"/>
      <c r="I251" s="13"/>
      <c r="J251" s="40"/>
      <c r="K251" s="24"/>
      <c r="L251" s="40"/>
    </row>
    <row r="252" spans="2:12" x14ac:dyDescent="0.3">
      <c r="B252" s="19" t="s">
        <v>97</v>
      </c>
      <c r="C252" s="13"/>
      <c r="D252" s="13"/>
      <c r="E252" s="13"/>
      <c r="F252" s="13"/>
      <c r="G252" s="13"/>
      <c r="H252" s="13"/>
      <c r="I252" s="13"/>
      <c r="J252" s="40">
        <f>L253</f>
        <v>-4343299574</v>
      </c>
      <c r="K252" s="40"/>
      <c r="L252" s="40">
        <v>-8052222998</v>
      </c>
    </row>
    <row r="253" spans="2:12" ht="16.2" thickBot="1" x14ac:dyDescent="0.35">
      <c r="B253" s="12" t="s">
        <v>98</v>
      </c>
      <c r="C253" s="23"/>
      <c r="D253" s="23"/>
      <c r="E253" s="23"/>
      <c r="F253" s="23"/>
      <c r="G253" s="23"/>
      <c r="H253" s="23"/>
      <c r="I253" s="23"/>
      <c r="J253" s="43">
        <f>J250+J252</f>
        <v>-7290663342.5</v>
      </c>
      <c r="K253" s="26"/>
      <c r="L253" s="43">
        <f>L250+L252-1</f>
        <v>-4343299574</v>
      </c>
    </row>
    <row r="254" spans="2:12" ht="10.5" customHeight="1" x14ac:dyDescent="0.3">
      <c r="B254" s="12"/>
      <c r="C254" s="23"/>
      <c r="D254" s="23"/>
      <c r="E254" s="23"/>
      <c r="F254" s="23"/>
      <c r="G254" s="23"/>
      <c r="H254" s="23"/>
      <c r="I254" s="23"/>
      <c r="J254" s="26"/>
      <c r="K254" s="26"/>
      <c r="L254" s="26"/>
    </row>
    <row r="255" spans="2:12" x14ac:dyDescent="0.3">
      <c r="B255" s="12" t="s">
        <v>99</v>
      </c>
      <c r="C255" s="13"/>
      <c r="D255" s="13"/>
      <c r="E255" s="13"/>
      <c r="F255" s="13"/>
      <c r="G255" s="13"/>
      <c r="H255" s="13"/>
      <c r="I255" s="13"/>
      <c r="J255" s="40"/>
      <c r="K255" s="24"/>
      <c r="L255" s="40"/>
    </row>
    <row r="256" spans="2:12" x14ac:dyDescent="0.3">
      <c r="B256" s="19" t="s">
        <v>100</v>
      </c>
      <c r="C256" s="13"/>
      <c r="D256" s="13"/>
      <c r="E256" s="13"/>
      <c r="F256" s="13"/>
      <c r="G256" s="13"/>
      <c r="H256" s="13"/>
      <c r="I256" s="13"/>
      <c r="J256" s="40">
        <f>J122</f>
        <v>542392106</v>
      </c>
      <c r="K256" s="24"/>
      <c r="L256" s="40">
        <f>L122</f>
        <v>767958965</v>
      </c>
    </row>
    <row r="257" spans="2:14" x14ac:dyDescent="0.3">
      <c r="B257" s="19" t="s">
        <v>101</v>
      </c>
      <c r="C257" s="13"/>
      <c r="D257" s="13"/>
      <c r="E257" s="13"/>
      <c r="F257" s="13"/>
      <c r="G257" s="13"/>
      <c r="H257" s="13"/>
      <c r="I257" s="13"/>
      <c r="J257" s="27">
        <f>-J139</f>
        <v>-7833055449</v>
      </c>
      <c r="K257" s="24"/>
      <c r="L257" s="27">
        <f>-L139</f>
        <v>-5111258539</v>
      </c>
    </row>
    <row r="258" spans="2:14" ht="16.2" thickBot="1" x14ac:dyDescent="0.35">
      <c r="C258" s="13"/>
      <c r="D258" s="13"/>
      <c r="E258" s="13"/>
      <c r="F258" s="13"/>
      <c r="G258" s="13"/>
      <c r="H258" s="13"/>
      <c r="I258" s="13"/>
      <c r="J258" s="44">
        <f>SUM(J256:J257)</f>
        <v>-7290663343</v>
      </c>
      <c r="K258" s="24"/>
      <c r="L258" s="44">
        <f>SUM(L256:L257)</f>
        <v>-4343299574</v>
      </c>
      <c r="N258" s="29">
        <f>J258-J253</f>
        <v>-0.5</v>
      </c>
    </row>
    <row r="259" spans="2:14" ht="16.8" hidden="1" thickTop="1" thickBot="1" x14ac:dyDescent="0.35">
      <c r="B259" s="19"/>
      <c r="C259" s="13"/>
      <c r="D259" s="13"/>
      <c r="E259" s="13"/>
      <c r="F259" s="13"/>
      <c r="G259" s="13"/>
      <c r="H259" s="13"/>
      <c r="I259" s="13"/>
      <c r="J259" s="44">
        <f>SUM(J258:J258)</f>
        <v>-7290663343</v>
      </c>
      <c r="K259" s="24"/>
      <c r="L259" s="44">
        <f>SUM(L258:L258)</f>
        <v>-4343299574</v>
      </c>
    </row>
    <row r="260" spans="2:14" ht="16.2" thickTop="1" x14ac:dyDescent="0.3">
      <c r="B260" s="19"/>
      <c r="C260" s="13"/>
      <c r="D260" s="13"/>
      <c r="E260" s="13"/>
      <c r="F260" s="13"/>
      <c r="G260" s="13"/>
      <c r="H260" s="13"/>
      <c r="I260" s="13"/>
      <c r="J260" s="26"/>
      <c r="K260" s="24"/>
      <c r="L260" s="26"/>
    </row>
    <row r="261" spans="2:14" x14ac:dyDescent="0.3">
      <c r="B261" s="19"/>
      <c r="C261" s="13"/>
      <c r="D261" s="13"/>
      <c r="E261" s="13"/>
      <c r="F261" s="13"/>
      <c r="G261" s="13"/>
      <c r="H261" s="13"/>
      <c r="I261" s="13"/>
      <c r="J261" s="26"/>
      <c r="K261" s="24"/>
      <c r="L261" s="26"/>
    </row>
    <row r="262" spans="2:14" x14ac:dyDescent="0.3">
      <c r="B262" s="19"/>
      <c r="C262" s="13"/>
      <c r="D262" s="13"/>
      <c r="E262" s="13"/>
      <c r="F262" s="13"/>
      <c r="G262" s="13"/>
      <c r="H262" s="13"/>
      <c r="I262" s="13"/>
      <c r="J262" s="26"/>
      <c r="K262" s="24"/>
      <c r="L262" s="26"/>
    </row>
    <row r="263" spans="2:14" x14ac:dyDescent="0.3">
      <c r="B263" s="19"/>
      <c r="C263" s="13"/>
      <c r="D263" s="13"/>
      <c r="E263" s="13"/>
      <c r="F263" s="13"/>
      <c r="G263" s="13"/>
      <c r="H263" s="13"/>
      <c r="I263" s="13"/>
      <c r="J263" s="26"/>
      <c r="K263" s="24"/>
      <c r="L263" s="26"/>
    </row>
    <row r="264" spans="2:14" x14ac:dyDescent="0.3">
      <c r="B264" s="19"/>
      <c r="C264" s="13"/>
      <c r="D264" s="13"/>
      <c r="E264" s="13"/>
      <c r="F264" s="13"/>
      <c r="G264" s="13"/>
      <c r="H264" s="13"/>
      <c r="I264" s="13"/>
      <c r="J264" s="26"/>
      <c r="K264" s="24"/>
      <c r="L264" s="26"/>
    </row>
    <row r="265" spans="2:14" x14ac:dyDescent="0.3">
      <c r="B265" s="19"/>
      <c r="C265" s="13"/>
      <c r="D265" s="13"/>
      <c r="E265" s="13"/>
      <c r="F265" s="13"/>
      <c r="G265" s="13"/>
      <c r="H265" s="13"/>
      <c r="I265" s="13"/>
      <c r="J265" s="26"/>
      <c r="K265" s="24"/>
      <c r="L265" s="26"/>
    </row>
    <row r="266" spans="2:14" x14ac:dyDescent="0.3">
      <c r="B266" s="19"/>
      <c r="C266" s="13"/>
      <c r="D266" s="13"/>
      <c r="E266" s="13"/>
      <c r="F266" s="13"/>
      <c r="G266" s="13"/>
      <c r="H266" s="13"/>
      <c r="I266" s="13"/>
      <c r="J266" s="26"/>
      <c r="K266" s="24"/>
      <c r="L266" s="26"/>
    </row>
    <row r="267" spans="2:14" x14ac:dyDescent="0.3">
      <c r="B267" s="19"/>
      <c r="C267" s="13"/>
      <c r="D267" s="13"/>
      <c r="E267" s="13"/>
      <c r="F267" s="13"/>
      <c r="G267" s="13"/>
      <c r="H267" s="13"/>
      <c r="I267" s="13"/>
      <c r="J267" s="26"/>
      <c r="K267" s="24"/>
      <c r="L267" s="26"/>
    </row>
    <row r="268" spans="2:14" x14ac:dyDescent="0.3">
      <c r="B268" s="19"/>
      <c r="C268" s="13"/>
      <c r="D268" s="13"/>
      <c r="E268" s="13"/>
      <c r="F268" s="13"/>
      <c r="G268" s="13"/>
      <c r="H268" s="13"/>
      <c r="I268" s="13"/>
      <c r="J268" s="26"/>
      <c r="K268" s="24"/>
      <c r="L268" s="26"/>
    </row>
    <row r="269" spans="2:14" x14ac:dyDescent="0.3">
      <c r="B269" s="19"/>
      <c r="C269" s="13"/>
      <c r="D269" s="13"/>
      <c r="E269" s="13"/>
      <c r="F269" s="13"/>
      <c r="G269" s="13"/>
      <c r="H269" s="13"/>
      <c r="I269" s="13"/>
      <c r="J269" s="26"/>
      <c r="K269" s="24"/>
      <c r="L269" s="26"/>
    </row>
    <row r="270" spans="2:14" x14ac:dyDescent="0.3">
      <c r="B270" s="19"/>
      <c r="C270" s="13"/>
      <c r="D270" s="13"/>
      <c r="E270" s="13"/>
      <c r="F270" s="13"/>
      <c r="G270" s="13"/>
      <c r="H270" s="13"/>
      <c r="I270" s="13"/>
      <c r="J270" s="26"/>
      <c r="K270" s="24"/>
      <c r="L270" s="26"/>
    </row>
    <row r="271" spans="2:14" x14ac:dyDescent="0.3">
      <c r="B271" s="19"/>
      <c r="C271" s="13"/>
      <c r="D271" s="13"/>
      <c r="E271" s="13"/>
      <c r="F271" s="13"/>
      <c r="G271" s="13"/>
      <c r="H271" s="13"/>
      <c r="I271" s="13"/>
      <c r="J271" s="26"/>
      <c r="K271" s="24"/>
      <c r="L271" s="26"/>
    </row>
    <row r="272" spans="2:14" x14ac:dyDescent="0.3">
      <c r="B272" s="19"/>
      <c r="C272" s="13"/>
      <c r="D272" s="13"/>
      <c r="E272" s="13"/>
      <c r="F272" s="13"/>
      <c r="G272" s="13"/>
      <c r="H272" s="13"/>
      <c r="I272" s="13"/>
      <c r="J272" s="26"/>
      <c r="K272" s="24"/>
      <c r="L272" s="26"/>
    </row>
    <row r="273" spans="2:14" x14ac:dyDescent="0.3">
      <c r="B273" s="19"/>
      <c r="C273" s="13"/>
      <c r="D273" s="13"/>
      <c r="E273" s="13"/>
      <c r="F273" s="13"/>
      <c r="G273" s="13"/>
      <c r="H273" s="13"/>
      <c r="I273" s="13"/>
      <c r="J273" s="26"/>
      <c r="K273" s="24"/>
      <c r="L273" s="26"/>
    </row>
    <row r="274" spans="2:14" x14ac:dyDescent="0.3">
      <c r="B274" s="19"/>
      <c r="C274" s="13"/>
      <c r="D274" s="13"/>
      <c r="E274" s="13"/>
      <c r="F274" s="13"/>
      <c r="G274" s="13"/>
      <c r="H274" s="13"/>
      <c r="I274" s="13"/>
      <c r="J274" s="26"/>
      <c r="K274" s="24"/>
      <c r="L274" s="26"/>
    </row>
    <row r="275" spans="2:14" x14ac:dyDescent="0.3">
      <c r="B275" s="19"/>
      <c r="C275" s="13"/>
      <c r="D275" s="13"/>
      <c r="E275" s="13"/>
      <c r="F275" s="13"/>
      <c r="G275" s="13"/>
      <c r="H275" s="13"/>
      <c r="I275" s="13"/>
      <c r="J275" s="26"/>
      <c r="K275" s="24"/>
      <c r="L275" s="26"/>
    </row>
    <row r="276" spans="2:14" x14ac:dyDescent="0.3">
      <c r="B276" s="19"/>
      <c r="C276" s="13"/>
      <c r="D276" s="13"/>
      <c r="E276" s="13"/>
      <c r="F276" s="13"/>
      <c r="G276" s="13"/>
      <c r="H276" s="13"/>
      <c r="I276" s="13"/>
      <c r="J276" s="26"/>
      <c r="K276" s="24"/>
      <c r="L276" s="26"/>
    </row>
    <row r="277" spans="2:14" x14ac:dyDescent="0.3">
      <c r="B277" s="19"/>
      <c r="C277" s="13"/>
      <c r="D277" s="13"/>
      <c r="E277" s="13"/>
      <c r="F277" s="13"/>
      <c r="G277" s="13"/>
      <c r="H277" s="13"/>
      <c r="I277" s="13"/>
      <c r="J277" s="26"/>
      <c r="K277" s="24"/>
      <c r="L277" s="26"/>
    </row>
    <row r="278" spans="2:14" x14ac:dyDescent="0.3">
      <c r="B278" s="19"/>
      <c r="C278" s="13"/>
      <c r="D278" s="13"/>
      <c r="E278" s="13"/>
      <c r="F278" s="13"/>
      <c r="G278" s="13"/>
      <c r="H278" s="13"/>
      <c r="I278" s="13"/>
      <c r="J278" s="26"/>
      <c r="K278" s="24"/>
      <c r="L278" s="26"/>
    </row>
    <row r="279" spans="2:14" x14ac:dyDescent="0.3">
      <c r="B279" s="19"/>
      <c r="C279" s="13"/>
      <c r="D279" s="13"/>
      <c r="E279" s="13"/>
      <c r="F279" s="13"/>
      <c r="G279" s="13"/>
      <c r="H279" s="13"/>
      <c r="I279" s="13"/>
      <c r="J279" s="26"/>
      <c r="K279" s="24"/>
      <c r="L279" s="26"/>
    </row>
    <row r="280" spans="2:14" x14ac:dyDescent="0.3">
      <c r="B280" s="19"/>
      <c r="C280" s="13"/>
      <c r="D280" s="13"/>
      <c r="E280" s="13"/>
      <c r="F280" s="13"/>
      <c r="G280" s="13"/>
      <c r="H280" s="13"/>
      <c r="I280" s="13"/>
      <c r="J280" s="26"/>
      <c r="K280" s="24"/>
      <c r="L280" s="26"/>
      <c r="N280" s="29"/>
    </row>
    <row r="281" spans="2:14" ht="16.2" x14ac:dyDescent="0.35">
      <c r="B281" s="33" t="s">
        <v>68</v>
      </c>
      <c r="C281" s="13"/>
      <c r="D281" s="13"/>
      <c r="E281" s="13"/>
      <c r="F281" s="13"/>
      <c r="G281" s="13"/>
      <c r="H281" s="13"/>
      <c r="I281" s="13"/>
    </row>
    <row r="282" spans="2:14" ht="16.2" x14ac:dyDescent="0.35">
      <c r="B282" s="33"/>
      <c r="C282" s="13"/>
      <c r="D282" s="13"/>
      <c r="E282" s="13"/>
      <c r="F282" s="13"/>
      <c r="G282" s="13"/>
      <c r="H282" s="13"/>
      <c r="I282" s="13"/>
    </row>
    <row r="283" spans="2:14" x14ac:dyDescent="0.3">
      <c r="B283" s="12" t="s">
        <v>32</v>
      </c>
      <c r="C283" s="13"/>
      <c r="D283" s="13"/>
      <c r="E283" s="13"/>
      <c r="F283" s="13"/>
      <c r="G283" s="13"/>
      <c r="H283" s="13"/>
      <c r="I283" s="13"/>
      <c r="J283" s="14"/>
      <c r="K283" s="40"/>
      <c r="L283" s="15"/>
    </row>
    <row r="284" spans="2:14" x14ac:dyDescent="0.3">
      <c r="B284" s="12" t="s">
        <v>102</v>
      </c>
      <c r="C284" s="13"/>
      <c r="D284" s="13"/>
      <c r="E284" s="13"/>
      <c r="F284" s="13"/>
      <c r="G284" s="13"/>
      <c r="H284" s="13"/>
      <c r="I284" s="13"/>
      <c r="J284" s="14"/>
      <c r="K284" s="40"/>
      <c r="L284" s="15"/>
    </row>
    <row r="285" spans="2:14" x14ac:dyDescent="0.3">
      <c r="B285" s="12" t="s">
        <v>70</v>
      </c>
      <c r="C285" s="13"/>
      <c r="D285" s="13"/>
      <c r="E285" s="13"/>
      <c r="F285" s="13"/>
      <c r="G285" s="13"/>
      <c r="H285" s="13"/>
      <c r="I285" s="13"/>
      <c r="J285" s="14"/>
      <c r="K285" s="15"/>
      <c r="L285" s="15"/>
    </row>
    <row r="286" spans="2:14" ht="16.2" thickBot="1" x14ac:dyDescent="0.35">
      <c r="B286" s="353" t="s">
        <v>36</v>
      </c>
      <c r="C286" s="354"/>
      <c r="D286" s="354"/>
      <c r="E286" s="354"/>
      <c r="F286" s="354"/>
      <c r="G286" s="354"/>
      <c r="H286" s="354"/>
      <c r="I286" s="354"/>
      <c r="J286" s="354"/>
      <c r="K286" s="354"/>
      <c r="L286" s="354"/>
    </row>
    <row r="287" spans="2:14" x14ac:dyDescent="0.3">
      <c r="B287" s="19"/>
      <c r="C287" s="13"/>
      <c r="D287" s="13"/>
      <c r="E287" s="13"/>
      <c r="F287" s="13"/>
      <c r="G287" s="13"/>
      <c r="H287" s="13"/>
      <c r="I287" s="13"/>
      <c r="J287" s="14"/>
      <c r="K287" s="15"/>
      <c r="L287" s="15"/>
    </row>
    <row r="288" spans="2:14" x14ac:dyDescent="0.3">
      <c r="B288" s="235" t="s">
        <v>103</v>
      </c>
      <c r="C288" s="23" t="s">
        <v>104</v>
      </c>
      <c r="D288" s="13"/>
      <c r="E288" s="13"/>
      <c r="F288" s="13"/>
      <c r="G288" s="13"/>
      <c r="H288" s="13"/>
      <c r="I288" s="13"/>
      <c r="J288" s="14"/>
      <c r="K288" s="15"/>
      <c r="L288" s="15"/>
    </row>
    <row r="289" spans="2:12" x14ac:dyDescent="0.3">
      <c r="B289" s="236"/>
      <c r="C289" s="390" t="s">
        <v>105</v>
      </c>
      <c r="D289" s="390"/>
      <c r="E289" s="390"/>
      <c r="F289" s="390"/>
      <c r="G289" s="390"/>
      <c r="H289" s="390"/>
      <c r="I289" s="390"/>
      <c r="J289" s="390"/>
      <c r="K289" s="390"/>
      <c r="L289" s="390"/>
    </row>
    <row r="290" spans="2:12" ht="15.6" customHeight="1" x14ac:dyDescent="0.3">
      <c r="C290" s="390"/>
      <c r="D290" s="390"/>
      <c r="E290" s="390"/>
      <c r="F290" s="390"/>
      <c r="G290" s="390"/>
      <c r="H290" s="390"/>
      <c r="I290" s="390"/>
      <c r="J290" s="390"/>
      <c r="K290" s="390"/>
      <c r="L290" s="390"/>
    </row>
    <row r="291" spans="2:12" ht="10.5" customHeight="1" x14ac:dyDescent="0.3">
      <c r="C291" s="237"/>
      <c r="D291" s="237"/>
      <c r="E291" s="237"/>
      <c r="F291" s="237"/>
      <c r="G291" s="237"/>
      <c r="H291" s="237"/>
      <c r="I291" s="237"/>
      <c r="J291" s="237"/>
      <c r="K291" s="237"/>
      <c r="L291" s="237"/>
    </row>
    <row r="292" spans="2:12" ht="15" customHeight="1" x14ac:dyDescent="0.3">
      <c r="B292" s="3" t="s">
        <v>106</v>
      </c>
      <c r="C292" s="390" t="s">
        <v>107</v>
      </c>
      <c r="D292" s="390"/>
      <c r="E292" s="390"/>
      <c r="F292" s="390"/>
      <c r="G292" s="390"/>
      <c r="H292" s="390"/>
      <c r="I292" s="390"/>
      <c r="J292" s="390"/>
      <c r="K292" s="390"/>
      <c r="L292" s="390"/>
    </row>
    <row r="293" spans="2:12" ht="20.25" customHeight="1" x14ac:dyDescent="0.3">
      <c r="B293" s="3" t="s">
        <v>108</v>
      </c>
      <c r="C293" s="391" t="s">
        <v>109</v>
      </c>
      <c r="D293" s="391"/>
      <c r="E293" s="391"/>
      <c r="F293" s="391"/>
      <c r="G293" s="391"/>
      <c r="H293" s="391"/>
      <c r="I293" s="391"/>
      <c r="J293" s="391"/>
      <c r="K293" s="391"/>
      <c r="L293" s="391"/>
    </row>
    <row r="294" spans="2:12" hidden="1" x14ac:dyDescent="0.3">
      <c r="B294" s="238"/>
      <c r="J294" s="2"/>
      <c r="K294" s="2"/>
      <c r="L294" s="2"/>
    </row>
    <row r="295" spans="2:12" ht="16.2" customHeight="1" x14ac:dyDescent="0.3">
      <c r="B295" s="236" t="s">
        <v>110</v>
      </c>
      <c r="C295" s="389" t="s">
        <v>111</v>
      </c>
      <c r="D295" s="389"/>
      <c r="E295" s="389"/>
      <c r="F295" s="389"/>
      <c r="G295" s="389"/>
      <c r="H295" s="389"/>
      <c r="I295" s="389"/>
      <c r="J295" s="389"/>
      <c r="K295" s="389"/>
      <c r="L295" s="389"/>
    </row>
    <row r="296" spans="2:12" x14ac:dyDescent="0.3">
      <c r="B296" s="3" t="s">
        <v>112</v>
      </c>
      <c r="C296" s="388" t="s">
        <v>113</v>
      </c>
      <c r="D296" s="388"/>
      <c r="E296" s="388"/>
      <c r="F296" s="388"/>
      <c r="G296" s="388"/>
      <c r="H296" s="388"/>
      <c r="I296" s="388"/>
      <c r="J296" s="388"/>
      <c r="K296" s="388"/>
      <c r="L296" s="388"/>
    </row>
    <row r="297" spans="2:12" x14ac:dyDescent="0.3">
      <c r="B297" s="236" t="s">
        <v>114</v>
      </c>
      <c r="C297" s="389" t="s">
        <v>115</v>
      </c>
      <c r="D297" s="389"/>
      <c r="E297" s="389"/>
      <c r="F297" s="389"/>
      <c r="G297" s="389"/>
      <c r="H297" s="389"/>
      <c r="I297" s="389"/>
      <c r="J297" s="389"/>
      <c r="K297" s="389"/>
      <c r="L297" s="389"/>
    </row>
    <row r="298" spans="2:12" x14ac:dyDescent="0.3">
      <c r="B298" s="238"/>
      <c r="C298" s="13"/>
      <c r="D298" s="13"/>
      <c r="E298" s="13"/>
      <c r="F298" s="13"/>
      <c r="G298" s="13"/>
      <c r="H298" s="13"/>
      <c r="I298" s="13"/>
      <c r="J298" s="14"/>
      <c r="K298" s="15"/>
      <c r="L298" s="15"/>
    </row>
    <row r="299" spans="2:12" x14ac:dyDescent="0.3">
      <c r="B299" s="239"/>
      <c r="C299" s="345" t="s">
        <v>116</v>
      </c>
      <c r="D299" s="345"/>
      <c r="E299" s="345"/>
      <c r="F299" s="345"/>
      <c r="G299" s="345"/>
      <c r="H299" s="345"/>
      <c r="I299" s="345"/>
      <c r="J299" s="345"/>
      <c r="K299" s="345"/>
      <c r="L299" s="345"/>
    </row>
    <row r="300" spans="2:12" ht="10.5" customHeight="1" x14ac:dyDescent="0.3">
      <c r="B300" s="238"/>
      <c r="C300" s="345"/>
      <c r="D300" s="345"/>
      <c r="E300" s="345"/>
      <c r="F300" s="345"/>
      <c r="G300" s="345"/>
      <c r="H300" s="345"/>
      <c r="I300" s="345"/>
      <c r="J300" s="345"/>
      <c r="K300" s="345"/>
      <c r="L300" s="345"/>
    </row>
    <row r="301" spans="2:12" x14ac:dyDescent="0.3">
      <c r="B301" s="13"/>
      <c r="C301" s="345"/>
      <c r="D301" s="345"/>
      <c r="E301" s="345"/>
      <c r="F301" s="345"/>
      <c r="G301" s="345"/>
      <c r="H301" s="345"/>
      <c r="I301" s="345"/>
      <c r="J301" s="345"/>
      <c r="K301" s="345"/>
      <c r="L301" s="345"/>
    </row>
    <row r="302" spans="2:12" ht="15.75" customHeight="1" x14ac:dyDescent="0.3">
      <c r="B302" s="13"/>
      <c r="C302" s="345"/>
      <c r="D302" s="345"/>
      <c r="E302" s="345"/>
      <c r="F302" s="345"/>
      <c r="G302" s="345"/>
      <c r="H302" s="345"/>
      <c r="I302" s="345"/>
      <c r="J302" s="345"/>
      <c r="K302" s="345"/>
      <c r="L302" s="345"/>
    </row>
    <row r="303" spans="2:12" ht="15.75" customHeight="1" x14ac:dyDescent="0.3">
      <c r="B303" s="13"/>
      <c r="C303" s="240"/>
      <c r="D303" s="240"/>
      <c r="E303" s="240"/>
      <c r="F303" s="240"/>
      <c r="G303" s="240"/>
      <c r="H303" s="240"/>
      <c r="I303" s="240"/>
      <c r="J303" s="240"/>
      <c r="K303" s="240"/>
      <c r="L303" s="240"/>
    </row>
    <row r="304" spans="2:12" ht="15.75" customHeight="1" x14ac:dyDescent="0.3">
      <c r="B304" s="13"/>
      <c r="C304" s="367" t="s">
        <v>117</v>
      </c>
      <c r="D304" s="367"/>
      <c r="E304" s="367"/>
      <c r="F304" s="367"/>
      <c r="G304" s="367"/>
      <c r="H304" s="367"/>
      <c r="I304" s="367"/>
      <c r="J304" s="367"/>
      <c r="K304" s="367"/>
      <c r="L304" s="367"/>
    </row>
    <row r="305" spans="2:14" ht="15.75" customHeight="1" x14ac:dyDescent="0.3">
      <c r="B305" s="13"/>
      <c r="C305" s="367"/>
      <c r="D305" s="367"/>
      <c r="E305" s="367"/>
      <c r="F305" s="367"/>
      <c r="G305" s="367"/>
      <c r="H305" s="367"/>
      <c r="I305" s="367"/>
      <c r="J305" s="367"/>
      <c r="K305" s="367"/>
      <c r="L305" s="367"/>
    </row>
    <row r="306" spans="2:14" x14ac:dyDescent="0.3">
      <c r="B306" s="238"/>
      <c r="C306" s="367"/>
      <c r="D306" s="367"/>
      <c r="E306" s="367"/>
      <c r="F306" s="367"/>
      <c r="G306" s="367"/>
      <c r="H306" s="367"/>
      <c r="I306" s="367"/>
      <c r="J306" s="367"/>
      <c r="K306" s="367"/>
      <c r="L306" s="367"/>
    </row>
    <row r="307" spans="2:14" x14ac:dyDescent="0.3">
      <c r="B307" s="238"/>
      <c r="C307" s="367"/>
      <c r="D307" s="367"/>
      <c r="E307" s="367"/>
      <c r="F307" s="367"/>
      <c r="G307" s="367"/>
      <c r="H307" s="367"/>
      <c r="I307" s="367"/>
      <c r="J307" s="367"/>
      <c r="K307" s="367"/>
      <c r="L307" s="367"/>
    </row>
    <row r="308" spans="2:14" ht="27.75" customHeight="1" x14ac:dyDescent="0.3">
      <c r="B308" s="238"/>
      <c r="C308" s="367"/>
      <c r="D308" s="367"/>
      <c r="E308" s="367"/>
      <c r="F308" s="367"/>
      <c r="G308" s="367"/>
      <c r="H308" s="367"/>
      <c r="I308" s="367"/>
      <c r="J308" s="367"/>
      <c r="K308" s="367"/>
      <c r="L308" s="367"/>
    </row>
    <row r="309" spans="2:14" ht="23.25" customHeight="1" x14ac:dyDescent="0.3">
      <c r="B309" s="238"/>
      <c r="C309" s="240"/>
      <c r="D309" s="240"/>
      <c r="E309" s="240"/>
      <c r="F309" s="240"/>
      <c r="G309" s="240"/>
      <c r="H309" s="240"/>
      <c r="I309" s="240"/>
      <c r="J309" s="240"/>
      <c r="K309" s="240"/>
      <c r="L309" s="240"/>
    </row>
    <row r="310" spans="2:14" x14ac:dyDescent="0.3">
      <c r="B310" s="236" t="s">
        <v>118</v>
      </c>
      <c r="C310" s="383" t="s">
        <v>119</v>
      </c>
      <c r="D310" s="383"/>
      <c r="E310" s="383"/>
      <c r="F310" s="383"/>
      <c r="G310" s="383"/>
      <c r="H310" s="383"/>
      <c r="I310" s="240"/>
      <c r="J310" s="240"/>
      <c r="K310" s="240"/>
      <c r="L310" s="240"/>
    </row>
    <row r="311" spans="2:14" ht="15.6" customHeight="1" x14ac:dyDescent="0.35">
      <c r="B311" s="242" t="s">
        <v>120</v>
      </c>
      <c r="C311" s="243" t="s">
        <v>121</v>
      </c>
      <c r="D311" s="5"/>
      <c r="E311" s="5"/>
      <c r="F311" s="5"/>
      <c r="G311" s="5"/>
      <c r="H311" s="5"/>
      <c r="I311" s="5"/>
      <c r="J311" s="5"/>
      <c r="K311" s="5"/>
      <c r="L311" s="5"/>
      <c r="N311" s="2" t="s">
        <v>122</v>
      </c>
    </row>
    <row r="312" spans="2:14" ht="13.5" customHeight="1" x14ac:dyDescent="0.3">
      <c r="B312" s="238"/>
      <c r="C312" s="361" t="s">
        <v>123</v>
      </c>
      <c r="D312" s="361"/>
      <c r="E312" s="361"/>
      <c r="F312" s="361"/>
      <c r="G312" s="361"/>
      <c r="H312" s="361"/>
      <c r="I312" s="361"/>
      <c r="J312" s="361"/>
      <c r="K312" s="361"/>
      <c r="L312" s="361"/>
    </row>
    <row r="313" spans="2:14" ht="13.5" customHeight="1" x14ac:dyDescent="0.3">
      <c r="B313" s="238"/>
      <c r="C313" s="361"/>
      <c r="D313" s="361"/>
      <c r="E313" s="361"/>
      <c r="F313" s="361"/>
      <c r="G313" s="361"/>
      <c r="H313" s="361"/>
      <c r="I313" s="361"/>
      <c r="J313" s="361"/>
      <c r="K313" s="361"/>
      <c r="L313" s="361"/>
    </row>
    <row r="314" spans="2:14" ht="12" customHeight="1" x14ac:dyDescent="0.3">
      <c r="B314" s="238"/>
      <c r="C314" s="361"/>
      <c r="D314" s="361"/>
      <c r="E314" s="361"/>
      <c r="F314" s="361"/>
      <c r="G314" s="361"/>
      <c r="H314" s="361"/>
      <c r="I314" s="361"/>
      <c r="J314" s="361"/>
      <c r="K314" s="361"/>
      <c r="L314" s="361"/>
    </row>
    <row r="315" spans="2:14" ht="13.5" customHeight="1" x14ac:dyDescent="0.3">
      <c r="B315" s="238"/>
      <c r="C315" s="361"/>
      <c r="D315" s="361"/>
      <c r="E315" s="361"/>
      <c r="F315" s="361"/>
      <c r="G315" s="361"/>
      <c r="H315" s="361"/>
      <c r="I315" s="361"/>
      <c r="J315" s="361"/>
      <c r="K315" s="361"/>
      <c r="L315" s="361"/>
    </row>
    <row r="316" spans="2:14" ht="13.5" customHeight="1" x14ac:dyDescent="0.3">
      <c r="B316" s="238"/>
      <c r="C316" s="361"/>
      <c r="D316" s="361"/>
      <c r="E316" s="361"/>
      <c r="F316" s="361"/>
      <c r="G316" s="361"/>
      <c r="H316" s="361"/>
      <c r="I316" s="361"/>
      <c r="J316" s="361"/>
      <c r="K316" s="361"/>
      <c r="L316" s="361"/>
    </row>
    <row r="317" spans="2:14" ht="13.5" customHeight="1" x14ac:dyDescent="0.3">
      <c r="B317" s="238"/>
      <c r="C317" s="4"/>
      <c r="D317" s="4"/>
      <c r="E317" s="4"/>
      <c r="F317" s="4"/>
      <c r="G317" s="4"/>
      <c r="H317" s="4"/>
      <c r="I317" s="4"/>
      <c r="J317" s="4"/>
      <c r="K317" s="4"/>
      <c r="L317" s="4"/>
    </row>
    <row r="318" spans="2:14" ht="13.5" customHeight="1" x14ac:dyDescent="0.3">
      <c r="B318" s="238"/>
      <c r="C318" s="361" t="s">
        <v>124</v>
      </c>
      <c r="D318" s="361"/>
      <c r="E318" s="361"/>
      <c r="F318" s="361"/>
      <c r="G318" s="361"/>
      <c r="H318" s="361"/>
      <c r="I318" s="361"/>
      <c r="J318" s="361"/>
      <c r="K318" s="361"/>
      <c r="L318" s="361"/>
    </row>
    <row r="319" spans="2:14" ht="25.5" customHeight="1" x14ac:dyDescent="0.3">
      <c r="B319" s="238"/>
      <c r="C319" s="361"/>
      <c r="D319" s="361"/>
      <c r="E319" s="361"/>
      <c r="F319" s="361"/>
      <c r="G319" s="361"/>
      <c r="H319" s="361"/>
      <c r="I319" s="361"/>
      <c r="J319" s="361"/>
      <c r="K319" s="361"/>
      <c r="L319" s="361"/>
    </row>
    <row r="320" spans="2:14" ht="25.95" customHeight="1" x14ac:dyDescent="0.3">
      <c r="B320" s="238"/>
      <c r="C320" s="361"/>
      <c r="D320" s="361"/>
      <c r="E320" s="361"/>
      <c r="F320" s="361"/>
      <c r="G320" s="361"/>
      <c r="H320" s="361"/>
      <c r="I320" s="361"/>
      <c r="J320" s="361"/>
      <c r="K320" s="361"/>
      <c r="L320" s="361"/>
    </row>
    <row r="321" spans="2:13" ht="15.75" customHeight="1" x14ac:dyDescent="0.3">
      <c r="C321" s="361"/>
      <c r="D321" s="361"/>
      <c r="E321" s="361"/>
      <c r="F321" s="361"/>
      <c r="G321" s="361"/>
      <c r="H321" s="361"/>
      <c r="I321" s="361"/>
      <c r="J321" s="361"/>
      <c r="K321" s="361"/>
      <c r="L321" s="361"/>
      <c r="M321" s="2" t="s">
        <v>125</v>
      </c>
    </row>
    <row r="322" spans="2:13" ht="15.75" customHeight="1" x14ac:dyDescent="0.3">
      <c r="C322" s="244"/>
      <c r="D322" s="244"/>
      <c r="E322" s="244"/>
      <c r="F322" s="244"/>
      <c r="G322" s="244"/>
      <c r="H322" s="244"/>
      <c r="I322" s="244"/>
      <c r="J322" s="244"/>
      <c r="K322" s="244"/>
      <c r="L322" s="244"/>
    </row>
    <row r="323" spans="2:13" ht="15.75" customHeight="1" x14ac:dyDescent="0.3">
      <c r="C323" s="245" t="s">
        <v>126</v>
      </c>
      <c r="D323" s="244"/>
      <c r="E323" s="244"/>
      <c r="F323" s="244"/>
      <c r="G323" s="244"/>
      <c r="H323" s="244"/>
      <c r="I323" s="244"/>
      <c r="J323" s="244"/>
      <c r="K323" s="244"/>
      <c r="L323" s="244"/>
    </row>
    <row r="324" spans="2:13" ht="15.75" customHeight="1" x14ac:dyDescent="0.3">
      <c r="C324" s="244"/>
      <c r="D324" s="244"/>
      <c r="E324" s="244"/>
      <c r="F324" s="244"/>
      <c r="G324" s="244"/>
      <c r="H324" s="244"/>
      <c r="I324" s="244"/>
      <c r="J324" s="244"/>
      <c r="K324" s="244"/>
      <c r="L324" s="244"/>
    </row>
    <row r="325" spans="2:13" ht="15.45" customHeight="1" x14ac:dyDescent="0.3">
      <c r="B325" s="3"/>
      <c r="C325" s="385" t="s">
        <v>127</v>
      </c>
      <c r="D325" s="385"/>
      <c r="E325" s="385"/>
      <c r="F325" s="385"/>
      <c r="G325" s="385"/>
      <c r="H325" s="385"/>
      <c r="I325" s="385"/>
      <c r="J325" s="385"/>
      <c r="K325" s="385"/>
      <c r="L325" s="385"/>
    </row>
    <row r="326" spans="2:13" ht="17.25" customHeight="1" x14ac:dyDescent="0.3">
      <c r="C326" s="367" t="s">
        <v>128</v>
      </c>
      <c r="D326" s="367"/>
      <c r="E326" s="367"/>
      <c r="F326" s="367"/>
      <c r="G326" s="367"/>
      <c r="H326" s="367"/>
      <c r="I326" s="367"/>
      <c r="J326" s="367"/>
      <c r="K326" s="367"/>
      <c r="L326" s="367"/>
    </row>
    <row r="327" spans="2:13" ht="15.75" customHeight="1" x14ac:dyDescent="0.3">
      <c r="C327" s="367"/>
      <c r="D327" s="367"/>
      <c r="E327" s="367"/>
      <c r="F327" s="367"/>
      <c r="G327" s="367"/>
      <c r="H327" s="367"/>
      <c r="I327" s="367"/>
      <c r="J327" s="367"/>
      <c r="K327" s="367"/>
      <c r="L327" s="367"/>
    </row>
    <row r="328" spans="2:13" ht="15.75" customHeight="1" x14ac:dyDescent="0.3">
      <c r="C328" s="5"/>
      <c r="D328" s="5"/>
      <c r="E328" s="5"/>
      <c r="F328" s="5"/>
      <c r="G328" s="5"/>
      <c r="H328" s="5"/>
      <c r="I328" s="5"/>
      <c r="J328" s="5"/>
      <c r="K328" s="5"/>
      <c r="L328" s="5"/>
    </row>
    <row r="329" spans="2:13" ht="16.2" x14ac:dyDescent="0.35">
      <c r="C329" s="246" t="s">
        <v>129</v>
      </c>
      <c r="D329" s="247"/>
      <c r="E329" s="247"/>
      <c r="F329" s="247"/>
      <c r="G329" s="247"/>
      <c r="H329" s="247"/>
      <c r="I329" s="247"/>
      <c r="J329" s="5"/>
      <c r="K329" s="5"/>
      <c r="L329" s="5"/>
    </row>
    <row r="330" spans="2:13" ht="15.45" customHeight="1" x14ac:dyDescent="0.3">
      <c r="C330" s="367" t="s">
        <v>130</v>
      </c>
      <c r="D330" s="367"/>
      <c r="E330" s="367"/>
      <c r="F330" s="367"/>
      <c r="G330" s="367"/>
      <c r="H330" s="367"/>
      <c r="I330" s="367"/>
      <c r="J330" s="367"/>
      <c r="K330" s="367"/>
      <c r="L330" s="367"/>
    </row>
    <row r="331" spans="2:13" ht="15.75" customHeight="1" x14ac:dyDescent="0.3">
      <c r="C331" s="367"/>
      <c r="D331" s="367"/>
      <c r="E331" s="367"/>
      <c r="F331" s="367"/>
      <c r="G331" s="367"/>
      <c r="H331" s="367"/>
      <c r="I331" s="367"/>
      <c r="J331" s="367"/>
      <c r="K331" s="367"/>
      <c r="L331" s="367"/>
    </row>
    <row r="332" spans="2:13" ht="15.75" customHeight="1" x14ac:dyDescent="0.3">
      <c r="C332" s="367"/>
      <c r="D332" s="367"/>
      <c r="E332" s="367"/>
      <c r="F332" s="367"/>
      <c r="G332" s="367"/>
      <c r="H332" s="367"/>
      <c r="I332" s="367"/>
      <c r="J332" s="367"/>
      <c r="K332" s="367"/>
      <c r="L332" s="367"/>
    </row>
    <row r="333" spans="2:13" ht="15.75" customHeight="1" x14ac:dyDescent="0.3">
      <c r="B333" s="12" t="s">
        <v>32</v>
      </c>
      <c r="C333" s="13"/>
      <c r="D333" s="13"/>
      <c r="E333" s="13"/>
      <c r="F333" s="13"/>
      <c r="G333" s="13"/>
      <c r="H333" s="13"/>
      <c r="I333" s="13"/>
      <c r="J333" s="14"/>
      <c r="K333" s="40"/>
      <c r="L333" s="15"/>
    </row>
    <row r="334" spans="2:13" ht="15.75" customHeight="1" x14ac:dyDescent="0.3">
      <c r="B334" s="12" t="s">
        <v>102</v>
      </c>
      <c r="C334" s="13"/>
      <c r="D334" s="13"/>
      <c r="E334" s="13"/>
      <c r="F334" s="13"/>
      <c r="G334" s="13"/>
      <c r="H334" s="13"/>
      <c r="I334" s="13"/>
      <c r="J334" s="14"/>
      <c r="K334" s="40"/>
      <c r="L334" s="15"/>
    </row>
    <row r="335" spans="2:13" ht="15.75" customHeight="1" x14ac:dyDescent="0.3">
      <c r="B335" s="12" t="s">
        <v>70</v>
      </c>
      <c r="C335" s="13"/>
      <c r="D335" s="13"/>
      <c r="E335" s="13"/>
      <c r="F335" s="13"/>
      <c r="G335" s="13"/>
      <c r="H335" s="13"/>
      <c r="I335" s="13"/>
      <c r="J335" s="14"/>
      <c r="K335" s="15"/>
      <c r="L335" s="15"/>
    </row>
    <row r="336" spans="2:13" ht="15.75" customHeight="1" thickBot="1" x14ac:dyDescent="0.35">
      <c r="B336" s="353" t="s">
        <v>36</v>
      </c>
      <c r="C336" s="354"/>
      <c r="D336" s="354"/>
      <c r="E336" s="354"/>
      <c r="F336" s="354"/>
      <c r="G336" s="354"/>
      <c r="H336" s="354"/>
      <c r="I336" s="354"/>
      <c r="J336" s="354"/>
      <c r="K336" s="354"/>
      <c r="L336" s="354"/>
    </row>
    <row r="337" spans="2:12" ht="9" customHeight="1" x14ac:dyDescent="0.3">
      <c r="C337" s="240"/>
      <c r="D337" s="240"/>
      <c r="E337" s="240"/>
      <c r="F337" s="240"/>
      <c r="G337" s="240"/>
      <c r="H337" s="240"/>
      <c r="I337" s="240"/>
      <c r="J337" s="240"/>
      <c r="K337" s="240"/>
      <c r="L337" s="240"/>
    </row>
    <row r="338" spans="2:12" x14ac:dyDescent="0.3">
      <c r="B338" s="236" t="s">
        <v>118</v>
      </c>
      <c r="C338" s="383" t="s">
        <v>131</v>
      </c>
      <c r="D338" s="383"/>
      <c r="E338" s="383"/>
      <c r="F338" s="383"/>
      <c r="G338" s="383"/>
      <c r="H338" s="383"/>
      <c r="I338" s="240"/>
      <c r="J338" s="240"/>
      <c r="K338" s="240"/>
      <c r="L338" s="240"/>
    </row>
    <row r="339" spans="2:12" ht="15.75" customHeight="1" x14ac:dyDescent="0.3">
      <c r="C339" s="385" t="s">
        <v>132</v>
      </c>
      <c r="D339" s="385"/>
      <c r="E339" s="385"/>
      <c r="F339" s="385"/>
      <c r="G339" s="385"/>
      <c r="H339" s="385"/>
      <c r="I339" s="385"/>
      <c r="J339" s="385"/>
      <c r="K339" s="385"/>
      <c r="L339" s="385"/>
    </row>
    <row r="340" spans="2:12" ht="16.2" x14ac:dyDescent="0.3">
      <c r="C340" s="386" t="s">
        <v>133</v>
      </c>
      <c r="D340" s="386"/>
      <c r="E340" s="386"/>
      <c r="F340" s="386"/>
      <c r="G340" s="386"/>
      <c r="H340" s="386"/>
      <c r="I340" s="241"/>
      <c r="J340" s="240"/>
      <c r="K340" s="240"/>
      <c r="L340" s="240"/>
    </row>
    <row r="341" spans="2:12" ht="7.95" customHeight="1" x14ac:dyDescent="0.3">
      <c r="C341" s="248"/>
      <c r="D341" s="241"/>
      <c r="E341" s="241"/>
      <c r="F341" s="241"/>
      <c r="G341" s="241"/>
      <c r="H341" s="241"/>
      <c r="I341" s="241"/>
      <c r="J341" s="240"/>
      <c r="K341" s="240"/>
      <c r="L341" s="240"/>
    </row>
    <row r="342" spans="2:12" ht="15.75" customHeight="1" x14ac:dyDescent="0.35">
      <c r="C342" s="384" t="s">
        <v>134</v>
      </c>
      <c r="D342" s="384"/>
      <c r="E342" s="384"/>
      <c r="F342" s="384"/>
      <c r="G342" s="384"/>
      <c r="H342" s="384"/>
      <c r="I342" s="360"/>
      <c r="J342" s="240"/>
      <c r="K342" s="240"/>
      <c r="L342" s="240"/>
    </row>
    <row r="343" spans="2:12" ht="15.75" customHeight="1" x14ac:dyDescent="0.3">
      <c r="C343" s="387" t="s">
        <v>135</v>
      </c>
      <c r="D343" s="387"/>
      <c r="E343" s="387"/>
      <c r="F343" s="387"/>
      <c r="G343" s="387"/>
      <c r="H343" s="387"/>
      <c r="I343" s="387"/>
      <c r="J343" s="387"/>
      <c r="K343" s="387"/>
      <c r="L343" s="387"/>
    </row>
    <row r="344" spans="2:12" ht="9.4499999999999993" customHeight="1" x14ac:dyDescent="0.3">
      <c r="C344" s="249"/>
      <c r="D344" s="249"/>
      <c r="E344" s="249"/>
      <c r="F344" s="249"/>
      <c r="G344" s="249"/>
      <c r="H344" s="249"/>
      <c r="I344" s="247"/>
      <c r="J344" s="240"/>
      <c r="K344" s="240"/>
      <c r="L344" s="240"/>
    </row>
    <row r="345" spans="2:12" ht="15.75" customHeight="1" x14ac:dyDescent="0.3">
      <c r="C345" s="367" t="s">
        <v>136</v>
      </c>
      <c r="D345" s="367"/>
      <c r="E345" s="367"/>
      <c r="F345" s="367"/>
      <c r="G345" s="367"/>
      <c r="H345" s="367"/>
      <c r="I345" s="367"/>
      <c r="J345" s="367"/>
      <c r="K345" s="367"/>
      <c r="L345" s="367"/>
    </row>
    <row r="346" spans="2:12" x14ac:dyDescent="0.3">
      <c r="C346" s="367"/>
      <c r="D346" s="367"/>
      <c r="E346" s="367"/>
      <c r="F346" s="367"/>
      <c r="G346" s="367"/>
      <c r="H346" s="367"/>
      <c r="I346" s="367"/>
      <c r="J346" s="367"/>
      <c r="K346" s="367"/>
      <c r="L346" s="367"/>
    </row>
    <row r="347" spans="2:12" ht="9.4499999999999993" customHeight="1" x14ac:dyDescent="0.3">
      <c r="C347" s="241"/>
      <c r="D347" s="241"/>
      <c r="E347" s="241"/>
      <c r="F347" s="241"/>
      <c r="G347" s="241"/>
      <c r="H347" s="241"/>
      <c r="I347" s="250"/>
      <c r="J347" s="241"/>
      <c r="K347" s="241"/>
      <c r="L347" s="241"/>
    </row>
    <row r="348" spans="2:12" ht="15.75" customHeight="1" x14ac:dyDescent="0.3">
      <c r="C348" s="367" t="s">
        <v>137</v>
      </c>
      <c r="D348" s="367"/>
      <c r="E348" s="367"/>
      <c r="F348" s="367"/>
      <c r="G348" s="367"/>
      <c r="H348" s="367"/>
      <c r="I348" s="367"/>
      <c r="J348" s="367"/>
      <c r="K348" s="367"/>
      <c r="L348" s="367"/>
    </row>
    <row r="349" spans="2:12" ht="15.75" customHeight="1" x14ac:dyDescent="0.3">
      <c r="C349" s="367"/>
      <c r="D349" s="367"/>
      <c r="E349" s="367"/>
      <c r="F349" s="367"/>
      <c r="G349" s="367"/>
      <c r="H349" s="367"/>
      <c r="I349" s="367"/>
      <c r="J349" s="367"/>
      <c r="K349" s="367"/>
      <c r="L349" s="367"/>
    </row>
    <row r="350" spans="2:12" ht="11.55" customHeight="1" x14ac:dyDescent="0.3">
      <c r="C350" s="240"/>
      <c r="D350" s="240"/>
      <c r="E350" s="240"/>
      <c r="F350" s="240"/>
      <c r="G350" s="240"/>
      <c r="H350" s="240"/>
      <c r="I350" s="247"/>
      <c r="J350" s="240"/>
      <c r="K350" s="240"/>
      <c r="L350" s="240"/>
    </row>
    <row r="351" spans="2:12" ht="15.75" customHeight="1" x14ac:dyDescent="0.35">
      <c r="C351" s="246" t="s">
        <v>138</v>
      </c>
      <c r="D351" s="247"/>
      <c r="E351" s="247"/>
      <c r="F351" s="247"/>
      <c r="G351" s="247"/>
      <c r="H351" s="247"/>
      <c r="I351" s="247"/>
      <c r="J351" s="240"/>
      <c r="K351" s="240"/>
      <c r="L351" s="240"/>
    </row>
    <row r="352" spans="2:12" ht="15.75" customHeight="1" x14ac:dyDescent="0.3">
      <c r="C352" s="367" t="s">
        <v>139</v>
      </c>
      <c r="D352" s="367"/>
      <c r="E352" s="367"/>
      <c r="F352" s="367"/>
      <c r="G352" s="367"/>
      <c r="H352" s="367"/>
      <c r="I352" s="367"/>
      <c r="J352" s="367"/>
      <c r="K352" s="367"/>
      <c r="L352" s="367"/>
    </row>
    <row r="353" spans="3:12" ht="15.75" customHeight="1" x14ac:dyDescent="0.3">
      <c r="C353" s="367"/>
      <c r="D353" s="367"/>
      <c r="E353" s="367"/>
      <c r="F353" s="367"/>
      <c r="G353" s="367"/>
      <c r="H353" s="367"/>
      <c r="I353" s="367"/>
      <c r="J353" s="367"/>
      <c r="K353" s="367"/>
      <c r="L353" s="367"/>
    </row>
    <row r="354" spans="3:12" ht="15.75" customHeight="1" x14ac:dyDescent="0.3">
      <c r="C354" s="367"/>
      <c r="D354" s="367"/>
      <c r="E354" s="367"/>
      <c r="F354" s="367"/>
      <c r="G354" s="367"/>
      <c r="H354" s="367"/>
      <c r="I354" s="367"/>
      <c r="J354" s="367"/>
      <c r="K354" s="367"/>
      <c r="L354" s="367"/>
    </row>
    <row r="355" spans="3:12" ht="13.5" customHeight="1" x14ac:dyDescent="0.3">
      <c r="C355" s="240"/>
      <c r="D355" s="240"/>
      <c r="E355" s="240"/>
      <c r="F355" s="240"/>
      <c r="G355" s="240"/>
      <c r="H355" s="240"/>
      <c r="I355" s="240"/>
      <c r="J355" s="240"/>
      <c r="K355" s="240"/>
      <c r="L355" s="240"/>
    </row>
    <row r="356" spans="3:12" ht="15.75" customHeight="1" x14ac:dyDescent="0.35">
      <c r="C356" s="246" t="s">
        <v>140</v>
      </c>
      <c r="D356" s="247"/>
      <c r="E356" s="247"/>
      <c r="F356" s="247"/>
      <c r="G356" s="247"/>
      <c r="H356" s="247"/>
      <c r="I356" s="247"/>
      <c r="J356" s="240"/>
      <c r="K356" s="240"/>
      <c r="L356" s="240"/>
    </row>
    <row r="357" spans="3:12" ht="29.55" customHeight="1" x14ac:dyDescent="0.3">
      <c r="C357" s="367" t="s">
        <v>141</v>
      </c>
      <c r="D357" s="367"/>
      <c r="E357" s="367"/>
      <c r="F357" s="367"/>
      <c r="G357" s="367"/>
      <c r="H357" s="367"/>
      <c r="I357" s="367"/>
      <c r="J357" s="367"/>
      <c r="K357" s="367"/>
      <c r="L357" s="367"/>
    </row>
    <row r="358" spans="3:12" ht="25.95" customHeight="1" x14ac:dyDescent="0.3">
      <c r="C358" s="367"/>
      <c r="D358" s="367"/>
      <c r="E358" s="367"/>
      <c r="F358" s="367"/>
      <c r="G358" s="367"/>
      <c r="H358" s="367"/>
      <c r="I358" s="367"/>
      <c r="J358" s="367"/>
      <c r="K358" s="367"/>
      <c r="L358" s="367"/>
    </row>
    <row r="359" spans="3:12" ht="23.55" customHeight="1" x14ac:dyDescent="0.3">
      <c r="C359" s="367"/>
      <c r="D359" s="367"/>
      <c r="E359" s="367"/>
      <c r="F359" s="367"/>
      <c r="G359" s="367"/>
      <c r="H359" s="367"/>
      <c r="I359" s="367"/>
      <c r="J359" s="367"/>
      <c r="K359" s="367"/>
      <c r="L359" s="367"/>
    </row>
    <row r="360" spans="3:12" ht="10.95" customHeight="1" x14ac:dyDescent="0.35">
      <c r="C360" s="243"/>
      <c r="D360" s="245"/>
      <c r="E360" s="251"/>
      <c r="F360" s="245"/>
      <c r="G360" s="8"/>
      <c r="H360" s="245"/>
      <c r="I360" s="245"/>
      <c r="J360" s="240"/>
      <c r="K360" s="240"/>
      <c r="L360" s="240"/>
    </row>
    <row r="361" spans="3:12" ht="15.45" customHeight="1" x14ac:dyDescent="0.35">
      <c r="C361" s="246" t="s">
        <v>142</v>
      </c>
      <c r="D361" s="246"/>
      <c r="E361" s="246"/>
      <c r="F361" s="246"/>
      <c r="G361" s="246"/>
      <c r="H361" s="246"/>
      <c r="I361" s="246"/>
      <c r="J361" s="240"/>
      <c r="K361" s="240"/>
      <c r="L361" s="240"/>
    </row>
    <row r="362" spans="3:12" ht="15.45" customHeight="1" x14ac:dyDescent="0.3">
      <c r="C362" s="367" t="s">
        <v>143</v>
      </c>
      <c r="D362" s="367"/>
      <c r="E362" s="367"/>
      <c r="F362" s="367"/>
      <c r="G362" s="367"/>
      <c r="H362" s="367"/>
      <c r="I362" s="367"/>
      <c r="J362" s="367"/>
      <c r="K362" s="367"/>
      <c r="L362" s="367"/>
    </row>
    <row r="363" spans="3:12" ht="24" customHeight="1" x14ac:dyDescent="0.3">
      <c r="C363" s="367"/>
      <c r="D363" s="367"/>
      <c r="E363" s="367"/>
      <c r="F363" s="367"/>
      <c r="G363" s="367"/>
      <c r="H363" s="367"/>
      <c r="I363" s="367"/>
      <c r="J363" s="367"/>
      <c r="K363" s="367"/>
      <c r="L363" s="367"/>
    </row>
    <row r="364" spans="3:12" ht="21.45" customHeight="1" x14ac:dyDescent="0.3">
      <c r="C364" s="367"/>
      <c r="D364" s="367"/>
      <c r="E364" s="367"/>
      <c r="F364" s="367"/>
      <c r="G364" s="367"/>
      <c r="H364" s="367"/>
      <c r="I364" s="367"/>
      <c r="J364" s="367"/>
      <c r="K364" s="367"/>
      <c r="L364" s="367"/>
    </row>
    <row r="365" spans="3:12" ht="15.75" customHeight="1" x14ac:dyDescent="0.3">
      <c r="C365" s="367"/>
      <c r="D365" s="367"/>
      <c r="E365" s="367"/>
      <c r="F365" s="367"/>
      <c r="G365" s="367"/>
      <c r="H365" s="367"/>
      <c r="I365" s="367"/>
      <c r="J365" s="367"/>
      <c r="K365" s="367"/>
      <c r="L365" s="367"/>
    </row>
    <row r="366" spans="3:12" ht="9.4499999999999993" customHeight="1" x14ac:dyDescent="0.3">
      <c r="C366" s="240"/>
      <c r="D366" s="240"/>
      <c r="E366" s="240"/>
      <c r="F366" s="240"/>
      <c r="G366" s="240"/>
      <c r="H366" s="240"/>
      <c r="I366" s="240"/>
      <c r="J366" s="240"/>
      <c r="K366" s="240"/>
      <c r="L366" s="240"/>
    </row>
    <row r="367" spans="3:12" ht="15.75" customHeight="1" x14ac:dyDescent="0.35">
      <c r="C367" s="384" t="s">
        <v>144</v>
      </c>
      <c r="D367" s="384"/>
      <c r="E367" s="384"/>
      <c r="F367" s="384"/>
      <c r="G367" s="384"/>
      <c r="H367" s="384"/>
      <c r="I367" s="384"/>
      <c r="J367" s="384"/>
      <c r="K367" s="384"/>
      <c r="L367" s="384"/>
    </row>
    <row r="368" spans="3:12" ht="15.75" customHeight="1" x14ac:dyDescent="0.3">
      <c r="C368" s="367" t="s">
        <v>145</v>
      </c>
      <c r="D368" s="367"/>
      <c r="E368" s="367"/>
      <c r="F368" s="367"/>
      <c r="G368" s="367"/>
      <c r="H368" s="367"/>
      <c r="I368" s="367"/>
      <c r="J368" s="367"/>
      <c r="K368" s="367"/>
      <c r="L368" s="367"/>
    </row>
    <row r="369" spans="2:12" ht="15.75" customHeight="1" x14ac:dyDescent="0.3">
      <c r="C369" s="367"/>
      <c r="D369" s="367"/>
      <c r="E369" s="367"/>
      <c r="F369" s="367"/>
      <c r="G369" s="367"/>
      <c r="H369" s="367"/>
      <c r="I369" s="367"/>
      <c r="J369" s="367"/>
      <c r="K369" s="367"/>
      <c r="L369" s="367"/>
    </row>
    <row r="370" spans="2:12" ht="6.45" customHeight="1" x14ac:dyDescent="0.3">
      <c r="C370" s="5"/>
      <c r="D370" s="5"/>
      <c r="E370" s="5"/>
      <c r="F370" s="5"/>
      <c r="G370" s="5"/>
      <c r="H370" s="5"/>
      <c r="I370" s="5"/>
      <c r="J370" s="240"/>
      <c r="K370" s="240"/>
      <c r="L370" s="240"/>
    </row>
    <row r="371" spans="2:12" ht="15.75" customHeight="1" x14ac:dyDescent="0.35">
      <c r="C371" s="246" t="s">
        <v>146</v>
      </c>
      <c r="D371" s="247"/>
      <c r="E371" s="247"/>
      <c r="F371" s="247"/>
      <c r="G371" s="247"/>
      <c r="H371" s="247"/>
      <c r="I371" s="247"/>
      <c r="J371" s="240"/>
      <c r="K371" s="240"/>
      <c r="L371" s="240"/>
    </row>
    <row r="372" spans="2:12" ht="15.75" customHeight="1" x14ac:dyDescent="0.3">
      <c r="C372" s="367" t="s">
        <v>147</v>
      </c>
      <c r="D372" s="367"/>
      <c r="E372" s="367"/>
      <c r="F372" s="367"/>
      <c r="G372" s="367"/>
      <c r="H372" s="367"/>
      <c r="I372" s="367"/>
      <c r="J372" s="367"/>
      <c r="K372" s="367"/>
      <c r="L372" s="367"/>
    </row>
    <row r="373" spans="2:12" ht="15.75" customHeight="1" x14ac:dyDescent="0.3">
      <c r="C373" s="367"/>
      <c r="D373" s="367"/>
      <c r="E373" s="367"/>
      <c r="F373" s="367"/>
      <c r="G373" s="367"/>
      <c r="H373" s="367"/>
      <c r="I373" s="367"/>
      <c r="J373" s="367"/>
      <c r="K373" s="367"/>
      <c r="L373" s="367"/>
    </row>
    <row r="374" spans="2:12" ht="15.75" customHeight="1" x14ac:dyDescent="0.3">
      <c r="C374" s="367"/>
      <c r="D374" s="367"/>
      <c r="E374" s="367"/>
      <c r="F374" s="367"/>
      <c r="G374" s="367"/>
      <c r="H374" s="367"/>
      <c r="I374" s="367"/>
      <c r="J374" s="367"/>
      <c r="K374" s="367"/>
      <c r="L374" s="367"/>
    </row>
    <row r="375" spans="2:12" ht="9.4499999999999993" customHeight="1" x14ac:dyDescent="0.3">
      <c r="C375" s="241"/>
      <c r="D375" s="241"/>
      <c r="E375" s="241"/>
      <c r="F375" s="241"/>
      <c r="G375" s="241"/>
      <c r="H375" s="241"/>
      <c r="I375" s="247"/>
      <c r="J375" s="240"/>
      <c r="K375" s="240"/>
      <c r="L375" s="240"/>
    </row>
    <row r="376" spans="2:12" ht="15.75" customHeight="1" x14ac:dyDescent="0.35">
      <c r="C376" s="246" t="s">
        <v>148</v>
      </c>
      <c r="D376" s="247"/>
      <c r="E376" s="247"/>
      <c r="F376" s="247"/>
      <c r="G376" s="247"/>
      <c r="H376" s="247"/>
      <c r="I376" s="247"/>
      <c r="J376" s="240"/>
      <c r="K376" s="240"/>
      <c r="L376" s="240"/>
    </row>
    <row r="377" spans="2:12" ht="15.75" customHeight="1" x14ac:dyDescent="0.3">
      <c r="C377" s="367" t="s">
        <v>149</v>
      </c>
      <c r="D377" s="367"/>
      <c r="E377" s="367"/>
      <c r="F377" s="367"/>
      <c r="G377" s="367"/>
      <c r="H377" s="367"/>
      <c r="I377" s="367"/>
      <c r="J377" s="367"/>
      <c r="K377" s="367"/>
      <c r="L377" s="367"/>
    </row>
    <row r="378" spans="2:12" ht="15.75" customHeight="1" x14ac:dyDescent="0.3">
      <c r="C378" s="367"/>
      <c r="D378" s="367"/>
      <c r="E378" s="367"/>
      <c r="F378" s="367"/>
      <c r="G378" s="367"/>
      <c r="H378" s="367"/>
      <c r="I378" s="367"/>
      <c r="J378" s="367"/>
      <c r="K378" s="367"/>
      <c r="L378" s="367"/>
    </row>
    <row r="379" spans="2:12" ht="10.95" customHeight="1" x14ac:dyDescent="0.3">
      <c r="C379" s="240"/>
      <c r="D379" s="240"/>
      <c r="E379" s="240"/>
      <c r="F379" s="240"/>
      <c r="G379" s="240"/>
      <c r="H379" s="240"/>
      <c r="I379" s="240"/>
      <c r="J379" s="240"/>
      <c r="K379" s="240"/>
      <c r="L379" s="240"/>
    </row>
    <row r="380" spans="2:12" x14ac:dyDescent="0.3">
      <c r="C380" s="252" t="s">
        <v>150</v>
      </c>
      <c r="D380" s="247"/>
      <c r="E380" s="247"/>
      <c r="F380" s="247"/>
      <c r="G380" s="247"/>
      <c r="H380" s="247"/>
      <c r="I380" s="247"/>
      <c r="J380" s="5"/>
      <c r="K380" s="5"/>
      <c r="L380" s="240"/>
    </row>
    <row r="381" spans="2:12" ht="30" customHeight="1" x14ac:dyDescent="0.3">
      <c r="B381" s="18"/>
      <c r="C381" s="367" t="s">
        <v>151</v>
      </c>
      <c r="D381" s="367"/>
      <c r="E381" s="367"/>
      <c r="F381" s="367"/>
      <c r="G381" s="367"/>
      <c r="H381" s="367"/>
      <c r="I381" s="367"/>
      <c r="J381" s="367"/>
      <c r="K381" s="367"/>
      <c r="L381" s="367"/>
    </row>
    <row r="382" spans="2:12" ht="16.2" x14ac:dyDescent="0.35">
      <c r="B382" s="18"/>
      <c r="C382" s="247"/>
      <c r="D382" s="247"/>
      <c r="E382" s="247"/>
      <c r="F382" s="247"/>
      <c r="G382"/>
      <c r="H382"/>
      <c r="I382" s="253"/>
      <c r="J382" s="7"/>
      <c r="K382" s="7"/>
      <c r="L382" s="7"/>
    </row>
    <row r="383" spans="2:12" ht="16.2" x14ac:dyDescent="0.35">
      <c r="B383" s="18"/>
      <c r="C383" s="246"/>
      <c r="D383" s="247"/>
      <c r="E383" s="247"/>
      <c r="F383" s="247"/>
      <c r="G383" s="247"/>
      <c r="H383" s="247"/>
      <c r="J383" s="7"/>
      <c r="K383" s="7"/>
      <c r="L383" s="254" t="s">
        <v>152</v>
      </c>
    </row>
    <row r="384" spans="2:12" ht="7.95" customHeight="1" x14ac:dyDescent="0.3">
      <c r="B384" s="18"/>
      <c r="C384" s="5"/>
      <c r="D384" s="5"/>
      <c r="E384" s="5"/>
      <c r="F384" s="5"/>
      <c r="G384" s="5"/>
      <c r="H384" s="5"/>
      <c r="J384" s="7"/>
      <c r="K384" s="7"/>
      <c r="L384" s="5"/>
    </row>
    <row r="385" spans="2:12" ht="16.2" x14ac:dyDescent="0.35">
      <c r="B385" s="18"/>
      <c r="C385" s="246" t="s">
        <v>153</v>
      </c>
      <c r="D385" s="246"/>
      <c r="E385" s="246"/>
      <c r="F385" s="246"/>
      <c r="G385" s="246"/>
      <c r="H385" s="255"/>
      <c r="J385" s="7"/>
      <c r="K385" s="7"/>
      <c r="L385" s="256">
        <v>45292</v>
      </c>
    </row>
    <row r="386" spans="2:12" ht="15.45" customHeight="1" x14ac:dyDescent="0.3">
      <c r="B386" s="18"/>
      <c r="C386" s="367" t="s">
        <v>154</v>
      </c>
      <c r="D386" s="367"/>
      <c r="E386" s="367"/>
      <c r="F386" s="367"/>
      <c r="G386" s="367"/>
      <c r="H386" s="367"/>
      <c r="I386" s="367"/>
      <c r="J386" s="367"/>
      <c r="K386" s="367"/>
      <c r="L386" s="7"/>
    </row>
    <row r="387" spans="2:12" x14ac:dyDescent="0.3">
      <c r="B387" s="18"/>
      <c r="C387" s="367"/>
      <c r="D387" s="367"/>
      <c r="E387" s="367"/>
      <c r="F387" s="367"/>
      <c r="G387" s="367"/>
      <c r="H387" s="367"/>
      <c r="I387" s="367"/>
      <c r="J387" s="367"/>
      <c r="K387" s="367"/>
      <c r="L387" s="7"/>
    </row>
    <row r="388" spans="2:12" ht="29.55" customHeight="1" x14ac:dyDescent="0.3">
      <c r="B388" s="18"/>
      <c r="C388" s="367"/>
      <c r="D388" s="367"/>
      <c r="E388" s="367"/>
      <c r="F388" s="367"/>
      <c r="G388" s="367"/>
      <c r="H388" s="367"/>
      <c r="I388" s="367"/>
      <c r="J388" s="367"/>
      <c r="K388" s="367"/>
      <c r="L388" s="7"/>
    </row>
    <row r="389" spans="2:12" ht="15.75" customHeight="1" x14ac:dyDescent="0.3">
      <c r="B389" s="12" t="s">
        <v>32</v>
      </c>
      <c r="C389" s="13"/>
      <c r="D389" s="13"/>
      <c r="E389" s="13"/>
      <c r="F389" s="13"/>
      <c r="G389" s="13"/>
      <c r="H389" s="13"/>
      <c r="I389" s="13"/>
      <c r="J389" s="14"/>
      <c r="K389" s="40"/>
      <c r="L389" s="15"/>
    </row>
    <row r="390" spans="2:12" ht="15.75" customHeight="1" x14ac:dyDescent="0.3">
      <c r="B390" s="12" t="s">
        <v>102</v>
      </c>
      <c r="C390" s="13"/>
      <c r="D390" s="13"/>
      <c r="E390" s="13"/>
      <c r="F390" s="13"/>
      <c r="G390" s="13"/>
      <c r="H390" s="13"/>
      <c r="I390" s="13"/>
      <c r="J390" s="14"/>
      <c r="K390" s="40"/>
      <c r="L390" s="15"/>
    </row>
    <row r="391" spans="2:12" ht="15.75" customHeight="1" x14ac:dyDescent="0.3">
      <c r="B391" s="12" t="s">
        <v>70</v>
      </c>
      <c r="C391" s="13"/>
      <c r="D391" s="13"/>
      <c r="E391" s="13"/>
      <c r="F391" s="13"/>
      <c r="G391" s="13"/>
      <c r="H391" s="13"/>
      <c r="I391" s="13"/>
      <c r="J391" s="14"/>
      <c r="K391" s="15"/>
      <c r="L391" s="15"/>
    </row>
    <row r="392" spans="2:12" ht="15.75" customHeight="1" thickBot="1" x14ac:dyDescent="0.35">
      <c r="B392" s="353" t="s">
        <v>36</v>
      </c>
      <c r="C392" s="354"/>
      <c r="D392" s="354"/>
      <c r="E392" s="354"/>
      <c r="F392" s="354"/>
      <c r="G392" s="354"/>
      <c r="H392" s="354"/>
      <c r="I392" s="354"/>
      <c r="J392" s="354"/>
      <c r="K392" s="354"/>
      <c r="L392" s="354"/>
    </row>
    <row r="393" spans="2:12" ht="15.75" customHeight="1" x14ac:dyDescent="0.3">
      <c r="C393" s="240"/>
      <c r="D393" s="240"/>
      <c r="E393" s="240"/>
      <c r="F393" s="240"/>
      <c r="G393" s="240"/>
      <c r="H393" s="240"/>
      <c r="I393" s="240"/>
      <c r="J393" s="240"/>
      <c r="K393" s="240"/>
      <c r="L393" s="240"/>
    </row>
    <row r="394" spans="2:12" ht="15.75" customHeight="1" x14ac:dyDescent="0.3">
      <c r="B394" s="236" t="s">
        <v>118</v>
      </c>
      <c r="C394" s="383" t="s">
        <v>131</v>
      </c>
      <c r="D394" s="383"/>
      <c r="E394" s="383"/>
      <c r="F394" s="383"/>
      <c r="G394" s="383"/>
      <c r="H394" s="383"/>
      <c r="I394" s="3"/>
      <c r="J394" s="3"/>
      <c r="K394" s="3"/>
      <c r="L394" s="3"/>
    </row>
    <row r="395" spans="2:12" ht="16.2" x14ac:dyDescent="0.35">
      <c r="B395" s="236"/>
      <c r="C395" s="246" t="s">
        <v>150</v>
      </c>
      <c r="D395" s="13"/>
      <c r="E395" s="13"/>
      <c r="F395" s="13"/>
      <c r="G395" s="13"/>
      <c r="H395" s="13"/>
      <c r="I395" s="13"/>
      <c r="J395" s="14"/>
      <c r="K395" s="15"/>
      <c r="L395" s="15"/>
    </row>
    <row r="396" spans="2:12" ht="15.75" customHeight="1" x14ac:dyDescent="0.3">
      <c r="B396" s="3"/>
      <c r="C396" s="7"/>
      <c r="D396" s="7"/>
      <c r="E396" s="7"/>
      <c r="F396" s="7"/>
      <c r="G396" s="7"/>
      <c r="H396" s="7"/>
      <c r="I396" s="7"/>
      <c r="J396" s="7"/>
      <c r="K396" s="7"/>
      <c r="L396" s="254" t="s">
        <v>152</v>
      </c>
    </row>
    <row r="397" spans="2:12" ht="15.75" customHeight="1" x14ac:dyDescent="0.35">
      <c r="C397" s="246" t="s">
        <v>155</v>
      </c>
      <c r="D397" s="247"/>
      <c r="E397" s="247"/>
      <c r="F397" s="247"/>
      <c r="G397" s="247"/>
      <c r="H397" s="255"/>
      <c r="J397" s="5"/>
      <c r="K397" s="5"/>
      <c r="L397" s="256">
        <v>45292</v>
      </c>
    </row>
    <row r="398" spans="2:12" ht="15.45" customHeight="1" x14ac:dyDescent="0.3">
      <c r="C398" s="367" t="s">
        <v>156</v>
      </c>
      <c r="D398" s="367"/>
      <c r="E398" s="367"/>
      <c r="F398" s="367"/>
      <c r="G398" s="367"/>
      <c r="H398" s="367"/>
      <c r="I398" s="367"/>
      <c r="J398" s="367"/>
      <c r="K398" s="367"/>
      <c r="L398" s="240"/>
    </row>
    <row r="399" spans="2:12" ht="15.75" customHeight="1" x14ac:dyDescent="0.3">
      <c r="B399" s="23"/>
      <c r="C399" s="367"/>
      <c r="D399" s="367"/>
      <c r="E399" s="367"/>
      <c r="F399" s="367"/>
      <c r="G399" s="367"/>
      <c r="H399" s="367"/>
      <c r="I399" s="367"/>
      <c r="J399" s="367"/>
      <c r="K399" s="367"/>
      <c r="L399" s="240"/>
    </row>
    <row r="400" spans="2:12" ht="15.75" customHeight="1" x14ac:dyDescent="0.3">
      <c r="C400" s="3"/>
      <c r="D400" s="5"/>
      <c r="E400" s="5"/>
      <c r="F400" s="5"/>
      <c r="G400" s="5"/>
      <c r="H400" s="5"/>
      <c r="J400" s="257"/>
      <c r="K400" s="257"/>
      <c r="L400" s="5"/>
    </row>
    <row r="401" spans="2:13" ht="15.75" customHeight="1" x14ac:dyDescent="0.35">
      <c r="C401" s="246" t="s">
        <v>157</v>
      </c>
      <c r="D401" s="5"/>
      <c r="E401" s="5"/>
      <c r="F401" s="5"/>
      <c r="G401" s="5"/>
      <c r="H401" s="245"/>
      <c r="J401" s="5"/>
      <c r="K401" s="5"/>
      <c r="L401" s="256">
        <v>45292</v>
      </c>
    </row>
    <row r="402" spans="2:13" ht="18" customHeight="1" x14ac:dyDescent="0.3">
      <c r="C402" s="367" t="s">
        <v>158</v>
      </c>
      <c r="D402" s="367"/>
      <c r="E402" s="367"/>
      <c r="F402" s="367"/>
      <c r="G402" s="367"/>
      <c r="H402" s="367"/>
      <c r="I402" s="367"/>
      <c r="J402" s="367"/>
      <c r="K402" s="367"/>
      <c r="L402" s="5"/>
    </row>
    <row r="403" spans="2:13" ht="14.55" customHeight="1" x14ac:dyDescent="0.3">
      <c r="C403" s="367"/>
      <c r="D403" s="367"/>
      <c r="E403" s="367"/>
      <c r="F403" s="367"/>
      <c r="G403" s="367"/>
      <c r="H403" s="367"/>
      <c r="I403" s="367"/>
      <c r="J403" s="367"/>
      <c r="K403" s="367"/>
      <c r="L403" s="5"/>
    </row>
    <row r="404" spans="2:13" ht="14.55" customHeight="1" x14ac:dyDescent="0.3">
      <c r="C404" s="241"/>
      <c r="D404" s="241"/>
      <c r="E404" s="241"/>
      <c r="F404" s="241"/>
      <c r="G404" s="241"/>
      <c r="H404" s="241"/>
      <c r="I404" s="241"/>
      <c r="J404" s="241"/>
      <c r="K404" s="241"/>
      <c r="L404" s="5"/>
    </row>
    <row r="405" spans="2:13" ht="14.55" customHeight="1" x14ac:dyDescent="0.35">
      <c r="C405" s="246" t="s">
        <v>159</v>
      </c>
      <c r="D405" s="247"/>
      <c r="E405" s="247"/>
      <c r="F405" s="247"/>
      <c r="G405" s="247"/>
      <c r="H405" s="245"/>
      <c r="J405" s="241"/>
      <c r="K405" s="241"/>
      <c r="L405" s="256">
        <v>45292</v>
      </c>
    </row>
    <row r="406" spans="2:13" ht="21" customHeight="1" x14ac:dyDescent="0.3">
      <c r="C406" s="367" t="s">
        <v>160</v>
      </c>
      <c r="D406" s="367"/>
      <c r="E406" s="367"/>
      <c r="F406" s="367"/>
      <c r="G406" s="367"/>
      <c r="H406" s="367"/>
      <c r="I406" s="367"/>
      <c r="J406" s="367"/>
      <c r="K406" s="367"/>
      <c r="L406" s="5"/>
    </row>
    <row r="407" spans="2:13" ht="25.05" customHeight="1" x14ac:dyDescent="0.3">
      <c r="C407" s="367"/>
      <c r="D407" s="367"/>
      <c r="E407" s="367"/>
      <c r="F407" s="367"/>
      <c r="G407" s="367"/>
      <c r="H407" s="367"/>
      <c r="I407" s="367"/>
      <c r="J407" s="367"/>
      <c r="K407" s="367"/>
      <c r="L407" s="5"/>
    </row>
    <row r="408" spans="2:13" ht="14.55" customHeight="1" x14ac:dyDescent="0.3">
      <c r="C408" s="241"/>
      <c r="D408" s="241"/>
      <c r="E408" s="241"/>
      <c r="F408" s="241"/>
      <c r="G408" s="241"/>
      <c r="H408" s="241"/>
      <c r="I408" s="241"/>
      <c r="J408" s="241"/>
      <c r="K408" s="241"/>
      <c r="L408" s="5"/>
    </row>
    <row r="409" spans="2:13" ht="15.75" customHeight="1" x14ac:dyDescent="0.35">
      <c r="B409" s="3" t="s">
        <v>108</v>
      </c>
      <c r="C409" s="381" t="s">
        <v>161</v>
      </c>
      <c r="D409" s="382"/>
      <c r="E409" s="382"/>
      <c r="F409" s="382"/>
      <c r="G409" s="382"/>
      <c r="H409" s="382"/>
      <c r="I409" s="382"/>
      <c r="J409" s="5"/>
      <c r="K409" s="5"/>
      <c r="L409" s="5"/>
    </row>
    <row r="410" spans="2:13" ht="15.75" customHeight="1" x14ac:dyDescent="0.3">
      <c r="C410" s="367" t="s">
        <v>162</v>
      </c>
      <c r="D410" s="367"/>
      <c r="E410" s="367"/>
      <c r="F410" s="367"/>
      <c r="G410" s="367"/>
      <c r="H410" s="367"/>
      <c r="I410" s="367"/>
      <c r="J410" s="367"/>
      <c r="K410" s="367"/>
      <c r="L410" s="367"/>
    </row>
    <row r="411" spans="2:13" ht="15.75" customHeight="1" x14ac:dyDescent="0.3">
      <c r="C411" s="367"/>
      <c r="D411" s="367"/>
      <c r="E411" s="367"/>
      <c r="F411" s="367"/>
      <c r="G411" s="367"/>
      <c r="H411" s="367"/>
      <c r="I411" s="367"/>
      <c r="J411" s="367"/>
      <c r="K411" s="367"/>
      <c r="L411" s="367"/>
    </row>
    <row r="412" spans="2:13" ht="15.75" customHeight="1" x14ac:dyDescent="0.3">
      <c r="C412" s="367"/>
      <c r="D412" s="367"/>
      <c r="E412" s="367"/>
      <c r="F412" s="367"/>
      <c r="G412" s="367"/>
      <c r="H412" s="367"/>
      <c r="I412" s="367"/>
      <c r="J412" s="367"/>
      <c r="K412" s="367"/>
      <c r="L412" s="367"/>
    </row>
    <row r="413" spans="2:13" ht="15.75" customHeight="1" x14ac:dyDescent="0.3">
      <c r="C413" s="367"/>
      <c r="D413" s="367"/>
      <c r="E413" s="367"/>
      <c r="F413" s="367"/>
      <c r="G413" s="367"/>
      <c r="H413" s="367"/>
      <c r="I413" s="367"/>
      <c r="J413" s="367"/>
      <c r="K413" s="367"/>
      <c r="L413" s="367"/>
      <c r="M413" s="2" t="s">
        <v>163</v>
      </c>
    </row>
    <row r="414" spans="2:13" ht="15.75" customHeight="1" x14ac:dyDescent="0.3">
      <c r="C414" s="367"/>
      <c r="D414" s="367"/>
      <c r="E414" s="367"/>
      <c r="F414" s="367"/>
      <c r="G414" s="367"/>
      <c r="H414" s="367"/>
      <c r="I414" s="367"/>
      <c r="J414" s="367"/>
      <c r="K414" s="367"/>
      <c r="L414" s="367"/>
    </row>
    <row r="415" spans="2:13" ht="15.75" customHeight="1" x14ac:dyDescent="0.3">
      <c r="C415" s="240"/>
      <c r="D415" s="240"/>
      <c r="E415" s="240"/>
      <c r="F415" s="240"/>
      <c r="G415" s="240"/>
      <c r="H415" s="240"/>
      <c r="I415" s="240"/>
      <c r="J415" s="240"/>
      <c r="K415" s="240"/>
      <c r="L415" s="240"/>
    </row>
    <row r="416" spans="2:13" ht="15.75" customHeight="1" x14ac:dyDescent="0.3">
      <c r="B416" s="3" t="s">
        <v>110</v>
      </c>
      <c r="C416" s="357" t="s">
        <v>164</v>
      </c>
      <c r="D416" s="357"/>
      <c r="E416" s="357"/>
      <c r="F416" s="357"/>
      <c r="G416" s="357"/>
      <c r="H416" s="357"/>
      <c r="I416" s="357"/>
      <c r="J416" s="357"/>
      <c r="K416" s="357"/>
      <c r="L416" s="357"/>
    </row>
    <row r="417" spans="2:13" x14ac:dyDescent="0.3">
      <c r="C417" s="5"/>
      <c r="D417" s="5"/>
      <c r="E417" s="5"/>
      <c r="F417" s="5"/>
      <c r="G417" s="5"/>
      <c r="H417" s="5"/>
      <c r="I417" s="5"/>
      <c r="J417" s="5"/>
      <c r="K417" s="5"/>
      <c r="L417" s="5"/>
    </row>
    <row r="418" spans="2:13" ht="15.75" customHeight="1" x14ac:dyDescent="0.3">
      <c r="C418" s="345" t="s">
        <v>165</v>
      </c>
      <c r="D418" s="345"/>
      <c r="E418" s="345"/>
      <c r="F418" s="345"/>
      <c r="G418" s="345"/>
      <c r="H418" s="345"/>
      <c r="I418" s="345"/>
      <c r="J418" s="345"/>
      <c r="K418" s="345"/>
      <c r="L418" s="345"/>
    </row>
    <row r="419" spans="2:13" ht="22.5" customHeight="1" x14ac:dyDescent="0.3">
      <c r="C419" s="345"/>
      <c r="D419" s="345"/>
      <c r="E419" s="345"/>
      <c r="F419" s="345"/>
      <c r="G419" s="345"/>
      <c r="H419" s="345"/>
      <c r="I419" s="345"/>
      <c r="J419" s="345"/>
      <c r="K419" s="345"/>
      <c r="L419" s="345"/>
      <c r="M419" s="2" t="s">
        <v>163</v>
      </c>
    </row>
    <row r="420" spans="2:13" ht="15.75" customHeight="1" x14ac:dyDescent="0.3">
      <c r="C420" s="3"/>
      <c r="D420" s="6"/>
      <c r="E420" s="6"/>
      <c r="F420" s="5"/>
      <c r="G420" s="5"/>
      <c r="H420" s="5"/>
      <c r="I420" s="5"/>
      <c r="J420" s="5"/>
      <c r="K420" s="5"/>
      <c r="L420" s="5"/>
    </row>
    <row r="421" spans="2:13" ht="27.75" customHeight="1" x14ac:dyDescent="0.3">
      <c r="B421" s="3" t="s">
        <v>112</v>
      </c>
      <c r="C421" s="368" t="s">
        <v>166</v>
      </c>
      <c r="D421" s="368"/>
      <c r="E421" s="368"/>
      <c r="F421" s="368"/>
      <c r="G421" s="368"/>
      <c r="H421" s="368"/>
      <c r="I421" s="368"/>
      <c r="J421" s="368"/>
      <c r="K421" s="368"/>
      <c r="L421" s="368"/>
    </row>
    <row r="422" spans="2:13" ht="15.75" customHeight="1" x14ac:dyDescent="0.3">
      <c r="C422" s="3"/>
      <c r="D422" s="6"/>
      <c r="E422" s="6"/>
      <c r="F422" s="5"/>
      <c r="G422" s="5"/>
      <c r="H422" s="5"/>
      <c r="I422" s="5"/>
      <c r="J422" s="5"/>
      <c r="K422" s="5"/>
      <c r="L422" s="5"/>
    </row>
    <row r="423" spans="2:13" ht="15.75" customHeight="1" x14ac:dyDescent="0.3">
      <c r="C423" s="345" t="s">
        <v>167</v>
      </c>
      <c r="D423" s="345"/>
      <c r="E423" s="345"/>
      <c r="F423" s="345"/>
      <c r="G423" s="345"/>
      <c r="H423" s="345"/>
      <c r="I423" s="345"/>
      <c r="J423" s="345"/>
      <c r="K423" s="345"/>
      <c r="L423" s="345"/>
      <c r="M423" s="2" t="s">
        <v>163</v>
      </c>
    </row>
    <row r="424" spans="2:13" ht="15.75" customHeight="1" x14ac:dyDescent="0.3">
      <c r="C424" s="345" t="s">
        <v>168</v>
      </c>
      <c r="D424" s="345"/>
      <c r="E424" s="345"/>
      <c r="F424" s="345"/>
      <c r="G424" s="345"/>
      <c r="H424" s="345"/>
      <c r="I424" s="345"/>
      <c r="J424" s="345"/>
      <c r="K424" s="345"/>
      <c r="L424" s="345"/>
    </row>
    <row r="425" spans="2:13" x14ac:dyDescent="0.3">
      <c r="C425" s="345"/>
      <c r="D425" s="345"/>
      <c r="E425" s="345"/>
      <c r="F425" s="345"/>
      <c r="G425" s="345"/>
      <c r="H425" s="345"/>
      <c r="I425" s="345"/>
      <c r="J425" s="345"/>
      <c r="K425" s="345"/>
      <c r="L425" s="345"/>
    </row>
    <row r="426" spans="2:13" x14ac:dyDescent="0.3">
      <c r="C426" s="3"/>
      <c r="D426" s="6"/>
      <c r="E426" s="6"/>
      <c r="F426" s="258"/>
      <c r="G426" s="258"/>
      <c r="H426" s="258"/>
      <c r="I426" s="258"/>
      <c r="J426" s="258"/>
      <c r="K426" s="258"/>
      <c r="L426" s="258"/>
    </row>
    <row r="427" spans="2:13" x14ac:dyDescent="0.3">
      <c r="C427" s="3"/>
      <c r="D427" s="6"/>
      <c r="E427" s="6"/>
      <c r="F427" s="46" t="s">
        <v>169</v>
      </c>
      <c r="G427" s="258"/>
      <c r="H427" s="259" t="s">
        <v>170</v>
      </c>
      <c r="I427" s="260">
        <v>0.25</v>
      </c>
      <c r="J427" s="258"/>
      <c r="K427" s="258"/>
      <c r="L427" s="258"/>
    </row>
    <row r="428" spans="2:13" x14ac:dyDescent="0.3">
      <c r="C428" s="3"/>
      <c r="D428" s="6"/>
      <c r="E428" s="6"/>
      <c r="F428" s="379" t="s">
        <v>171</v>
      </c>
      <c r="G428" s="379"/>
      <c r="H428" s="259" t="s">
        <v>170</v>
      </c>
      <c r="I428" s="260">
        <v>0.1</v>
      </c>
      <c r="J428" s="258"/>
      <c r="K428" s="258"/>
      <c r="L428" s="258"/>
    </row>
    <row r="429" spans="2:13" x14ac:dyDescent="0.3">
      <c r="D429" s="5"/>
      <c r="E429" s="5"/>
      <c r="F429" s="4" t="s">
        <v>172</v>
      </c>
      <c r="G429" s="5"/>
      <c r="H429" s="259" t="s">
        <v>170</v>
      </c>
      <c r="I429" s="261">
        <v>0.125</v>
      </c>
      <c r="J429" s="5"/>
      <c r="K429" s="5"/>
      <c r="L429" s="5"/>
    </row>
    <row r="430" spans="2:13" ht="31.05" customHeight="1" x14ac:dyDescent="0.3">
      <c r="D430" s="5"/>
      <c r="E430" s="5"/>
      <c r="F430" s="380" t="s">
        <v>173</v>
      </c>
      <c r="G430" s="380"/>
      <c r="H430" s="259" t="s">
        <v>170</v>
      </c>
      <c r="I430" s="262">
        <v>0.2</v>
      </c>
      <c r="J430" s="5"/>
      <c r="K430" s="5"/>
      <c r="L430" s="5"/>
    </row>
    <row r="431" spans="2:13" ht="30" customHeight="1" x14ac:dyDescent="0.3">
      <c r="C431" s="5"/>
      <c r="D431" s="5"/>
      <c r="E431" s="5"/>
      <c r="F431" s="380" t="s">
        <v>174</v>
      </c>
      <c r="G431" s="380"/>
      <c r="H431" s="1" t="s">
        <v>170</v>
      </c>
      <c r="I431" s="262">
        <v>0.25</v>
      </c>
      <c r="J431" s="5"/>
      <c r="K431" s="5"/>
      <c r="L431" s="5"/>
    </row>
    <row r="432" spans="2:13" x14ac:dyDescent="0.3">
      <c r="F432" s="2" t="s">
        <v>175</v>
      </c>
      <c r="H432" s="1" t="s">
        <v>170</v>
      </c>
      <c r="I432" s="262">
        <v>0.25</v>
      </c>
      <c r="J432" s="2"/>
      <c r="K432" s="2"/>
      <c r="L432" s="2"/>
    </row>
    <row r="433" spans="2:13" x14ac:dyDescent="0.3">
      <c r="F433" s="345" t="s">
        <v>176</v>
      </c>
      <c r="G433" s="345"/>
      <c r="H433" s="47" t="s">
        <v>170</v>
      </c>
      <c r="I433" s="263" t="s">
        <v>177</v>
      </c>
      <c r="J433" s="5"/>
      <c r="K433" s="5"/>
      <c r="L433" s="5"/>
    </row>
    <row r="434" spans="2:13" x14ac:dyDescent="0.3">
      <c r="F434" s="264"/>
      <c r="G434" s="5"/>
      <c r="H434" s="5"/>
      <c r="I434" s="5"/>
      <c r="J434" s="5"/>
      <c r="K434" s="5"/>
      <c r="L434" s="5"/>
    </row>
    <row r="435" spans="2:13" x14ac:dyDescent="0.3">
      <c r="C435" s="345" t="s">
        <v>178</v>
      </c>
      <c r="D435" s="345"/>
      <c r="E435" s="345"/>
      <c r="F435" s="345"/>
      <c r="G435" s="345"/>
      <c r="H435" s="345"/>
      <c r="I435" s="345"/>
      <c r="J435" s="345"/>
      <c r="K435" s="345"/>
      <c r="L435" s="345"/>
    </row>
    <row r="436" spans="2:13" x14ac:dyDescent="0.3">
      <c r="C436" s="345"/>
      <c r="D436" s="345"/>
      <c r="E436" s="345"/>
      <c r="F436" s="345"/>
      <c r="G436" s="345"/>
      <c r="H436" s="345"/>
      <c r="I436" s="345"/>
      <c r="J436" s="345"/>
      <c r="K436" s="345"/>
      <c r="L436" s="345"/>
    </row>
    <row r="437" spans="2:13" ht="15.75" customHeight="1" x14ac:dyDescent="0.3">
      <c r="C437" s="345"/>
      <c r="D437" s="345"/>
      <c r="E437" s="345"/>
      <c r="F437" s="345"/>
      <c r="G437" s="345"/>
      <c r="H437" s="345"/>
      <c r="I437" s="345"/>
      <c r="J437" s="345"/>
      <c r="K437" s="345"/>
      <c r="L437" s="345"/>
    </row>
    <row r="438" spans="2:13" ht="15.75" customHeight="1" x14ac:dyDescent="0.3">
      <c r="C438" s="4"/>
      <c r="D438" s="4"/>
      <c r="E438" s="4"/>
      <c r="F438" s="4"/>
      <c r="G438" s="4"/>
      <c r="H438" s="4"/>
      <c r="I438" s="4"/>
      <c r="J438" s="4"/>
      <c r="K438" s="4"/>
      <c r="L438" s="4"/>
    </row>
    <row r="439" spans="2:13" ht="15.75" customHeight="1" x14ac:dyDescent="0.3">
      <c r="B439" s="3" t="s">
        <v>114</v>
      </c>
      <c r="C439" s="368" t="s">
        <v>45</v>
      </c>
      <c r="D439" s="368"/>
      <c r="E439" s="368"/>
      <c r="F439" s="368"/>
      <c r="G439" s="265"/>
      <c r="H439" s="265"/>
      <c r="I439" s="265"/>
      <c r="J439" s="265"/>
      <c r="K439" s="265"/>
      <c r="L439" s="265"/>
    </row>
    <row r="440" spans="2:13" ht="15.75" customHeight="1" x14ac:dyDescent="0.3">
      <c r="C440" s="345" t="s">
        <v>179</v>
      </c>
      <c r="D440" s="345"/>
      <c r="E440" s="345"/>
      <c r="F440" s="345"/>
      <c r="G440" s="345"/>
      <c r="H440" s="345"/>
      <c r="I440" s="345"/>
      <c r="J440" s="345"/>
      <c r="K440" s="345"/>
      <c r="L440" s="345"/>
      <c r="M440" s="2" t="s">
        <v>163</v>
      </c>
    </row>
    <row r="441" spans="2:13" ht="15.75" customHeight="1" x14ac:dyDescent="0.3">
      <c r="C441" s="345"/>
      <c r="D441" s="345"/>
      <c r="E441" s="345"/>
      <c r="F441" s="345"/>
      <c r="G441" s="345"/>
      <c r="H441" s="345"/>
      <c r="I441" s="345"/>
      <c r="J441" s="345"/>
      <c r="K441" s="345"/>
      <c r="L441" s="345"/>
    </row>
    <row r="442" spans="2:13" ht="15.75" customHeight="1" x14ac:dyDescent="0.3">
      <c r="C442" s="4"/>
      <c r="D442" s="4"/>
      <c r="E442" s="4"/>
      <c r="F442" s="4"/>
      <c r="G442" s="4"/>
      <c r="H442" s="4"/>
      <c r="I442" s="4"/>
      <c r="J442" s="4"/>
      <c r="K442" s="4"/>
      <c r="L442" s="4"/>
    </row>
    <row r="443" spans="2:13" ht="15.75" customHeight="1" x14ac:dyDescent="0.3">
      <c r="B443" s="12" t="s">
        <v>32</v>
      </c>
      <c r="C443" s="13"/>
      <c r="D443" s="13"/>
      <c r="E443" s="13"/>
      <c r="F443" s="13"/>
      <c r="G443" s="13"/>
      <c r="H443" s="13"/>
      <c r="I443" s="13"/>
      <c r="J443" s="14"/>
      <c r="K443" s="40"/>
      <c r="L443" s="15"/>
    </row>
    <row r="444" spans="2:13" ht="15.75" customHeight="1" x14ac:dyDescent="0.3">
      <c r="B444" s="12" t="s">
        <v>102</v>
      </c>
      <c r="C444" s="13"/>
      <c r="D444" s="13"/>
      <c r="E444" s="13"/>
      <c r="F444" s="13"/>
      <c r="G444" s="13"/>
      <c r="H444" s="13"/>
      <c r="I444" s="13"/>
      <c r="J444" s="14"/>
      <c r="K444" s="40"/>
      <c r="L444" s="15"/>
    </row>
    <row r="445" spans="2:13" ht="15.75" customHeight="1" x14ac:dyDescent="0.3">
      <c r="B445" s="12" t="s">
        <v>70</v>
      </c>
      <c r="C445" s="13"/>
      <c r="D445" s="13"/>
      <c r="E445" s="13"/>
      <c r="F445" s="13"/>
      <c r="G445" s="13"/>
      <c r="H445" s="13"/>
      <c r="I445" s="13"/>
      <c r="J445" s="14"/>
      <c r="K445" s="15"/>
      <c r="L445" s="15"/>
    </row>
    <row r="446" spans="2:13" ht="15.75" customHeight="1" thickBot="1" x14ac:dyDescent="0.35">
      <c r="B446" s="353" t="s">
        <v>36</v>
      </c>
      <c r="C446" s="354"/>
      <c r="D446" s="354"/>
      <c r="E446" s="354"/>
      <c r="F446" s="354"/>
      <c r="G446" s="354"/>
      <c r="H446" s="354"/>
      <c r="I446" s="354"/>
      <c r="J446" s="354"/>
      <c r="K446" s="354"/>
      <c r="L446" s="354"/>
    </row>
    <row r="447" spans="2:13" ht="15.75" customHeight="1" x14ac:dyDescent="0.3">
      <c r="B447" s="6"/>
      <c r="J447" s="2"/>
      <c r="K447" s="2"/>
      <c r="L447" s="2"/>
    </row>
    <row r="448" spans="2:13" x14ac:dyDescent="0.3">
      <c r="B448" s="48" t="s">
        <v>118</v>
      </c>
      <c r="C448" s="368" t="s">
        <v>131</v>
      </c>
      <c r="D448" s="368"/>
      <c r="E448" s="368"/>
      <c r="F448" s="368"/>
      <c r="G448" s="368"/>
      <c r="H448" s="368"/>
      <c r="I448" s="368"/>
      <c r="J448" s="368"/>
      <c r="K448" s="368"/>
      <c r="L448" s="368"/>
    </row>
    <row r="449" spans="2:12" x14ac:dyDescent="0.3">
      <c r="J449" s="2"/>
      <c r="K449" s="2"/>
      <c r="L449" s="2"/>
    </row>
    <row r="450" spans="2:12" ht="15.6" customHeight="1" x14ac:dyDescent="0.3">
      <c r="B450" s="3" t="s">
        <v>180</v>
      </c>
      <c r="C450" s="368" t="s">
        <v>181</v>
      </c>
      <c r="D450" s="376"/>
      <c r="E450" s="376"/>
      <c r="F450" s="376"/>
      <c r="G450" s="376"/>
      <c r="H450" s="376"/>
      <c r="I450" s="376"/>
      <c r="J450" s="265"/>
      <c r="K450" s="265"/>
      <c r="L450" s="265"/>
    </row>
    <row r="451" spans="2:12" x14ac:dyDescent="0.3">
      <c r="C451" s="377" t="s">
        <v>182</v>
      </c>
      <c r="D451" s="377"/>
      <c r="E451" s="377"/>
      <c r="F451" s="377"/>
      <c r="G451" s="265"/>
      <c r="H451" s="265"/>
      <c r="I451" s="265"/>
      <c r="J451" s="265"/>
      <c r="K451" s="265"/>
      <c r="L451" s="265"/>
    </row>
    <row r="452" spans="2:12" ht="15.6" customHeight="1" x14ac:dyDescent="0.3">
      <c r="C452" s="345" t="s">
        <v>183</v>
      </c>
      <c r="D452" s="345"/>
      <c r="E452" s="345"/>
      <c r="F452" s="345"/>
      <c r="G452" s="345"/>
      <c r="H452" s="345"/>
      <c r="I452" s="345"/>
      <c r="J452" s="345"/>
      <c r="K452" s="345"/>
      <c r="L452" s="345"/>
    </row>
    <row r="453" spans="2:12" x14ac:dyDescent="0.3">
      <c r="C453" s="345"/>
      <c r="D453" s="345"/>
      <c r="E453" s="345"/>
      <c r="F453" s="345"/>
      <c r="G453" s="345"/>
      <c r="H453" s="345"/>
      <c r="I453" s="345"/>
      <c r="J453" s="345"/>
      <c r="K453" s="345"/>
      <c r="L453" s="345"/>
    </row>
    <row r="454" spans="2:12" x14ac:dyDescent="0.3">
      <c r="C454" s="345"/>
      <c r="D454" s="345"/>
      <c r="E454" s="345"/>
      <c r="F454" s="345"/>
      <c r="G454" s="345"/>
      <c r="H454" s="345"/>
      <c r="I454" s="345"/>
      <c r="J454" s="345"/>
      <c r="K454" s="345"/>
      <c r="L454" s="345"/>
    </row>
    <row r="455" spans="2:12" x14ac:dyDescent="0.3">
      <c r="F455" s="5"/>
      <c r="G455" s="5"/>
      <c r="H455" s="5"/>
      <c r="I455" s="5"/>
      <c r="J455" s="5"/>
      <c r="K455" s="5"/>
      <c r="L455" s="5"/>
    </row>
    <row r="456" spans="2:12" x14ac:dyDescent="0.3">
      <c r="C456" s="266" t="s">
        <v>184</v>
      </c>
      <c r="D456" s="13"/>
      <c r="E456" s="13"/>
      <c r="F456" s="23"/>
      <c r="G456" s="13"/>
      <c r="H456" s="13"/>
      <c r="I456" s="13"/>
      <c r="J456" s="14"/>
      <c r="K456" s="15"/>
      <c r="L456" s="15"/>
    </row>
    <row r="457" spans="2:12" ht="15.45" customHeight="1" x14ac:dyDescent="0.3">
      <c r="C457" s="378" t="s">
        <v>185</v>
      </c>
      <c r="D457" s="378"/>
      <c r="E457" s="378"/>
      <c r="F457" s="378"/>
      <c r="G457" s="378"/>
      <c r="H457" s="378"/>
      <c r="I457" s="378"/>
      <c r="J457" s="378"/>
      <c r="K457" s="378"/>
      <c r="L457" s="378"/>
    </row>
    <row r="458" spans="2:12" x14ac:dyDescent="0.3">
      <c r="C458" s="378"/>
      <c r="D458" s="378"/>
      <c r="E458" s="378"/>
      <c r="F458" s="378"/>
      <c r="G458" s="378"/>
      <c r="H458" s="378"/>
      <c r="I458" s="378"/>
      <c r="J458" s="378"/>
      <c r="K458" s="378"/>
      <c r="L458" s="378"/>
    </row>
    <row r="459" spans="2:12" x14ac:dyDescent="0.3">
      <c r="D459" s="265"/>
      <c r="E459" s="265"/>
      <c r="F459" s="351"/>
      <c r="G459" s="351"/>
      <c r="H459" s="351"/>
      <c r="I459" s="351"/>
      <c r="J459" s="351"/>
      <c r="K459" s="351"/>
      <c r="L459" s="351"/>
    </row>
    <row r="460" spans="2:12" x14ac:dyDescent="0.3">
      <c r="C460" s="351" t="s">
        <v>186</v>
      </c>
      <c r="D460" s="351"/>
      <c r="E460" s="351"/>
      <c r="F460" s="351"/>
      <c r="G460" s="351"/>
      <c r="H460" s="351"/>
      <c r="I460" s="351"/>
      <c r="J460" s="49"/>
      <c r="K460" s="269"/>
      <c r="L460" s="269"/>
    </row>
    <row r="461" spans="2:12" x14ac:dyDescent="0.3">
      <c r="C461" s="2" t="s">
        <v>187</v>
      </c>
      <c r="D461" s="265"/>
      <c r="E461" s="265"/>
      <c r="F461" s="375" t="s">
        <v>188</v>
      </c>
      <c r="G461" s="375"/>
      <c r="H461" s="375"/>
      <c r="I461" s="375"/>
      <c r="J461" s="375"/>
      <c r="K461" s="375"/>
      <c r="L461" s="375"/>
    </row>
    <row r="462" spans="2:12" ht="31.2" x14ac:dyDescent="0.3">
      <c r="C462" s="268" t="s">
        <v>189</v>
      </c>
      <c r="D462" s="268"/>
      <c r="E462" s="268"/>
      <c r="F462" s="268" t="s">
        <v>190</v>
      </c>
      <c r="G462" s="268"/>
      <c r="H462" s="268"/>
      <c r="I462" s="268"/>
      <c r="J462" s="49"/>
      <c r="K462" s="269"/>
      <c r="L462" s="269"/>
    </row>
    <row r="463" spans="2:12" x14ac:dyDescent="0.3">
      <c r="C463" s="268" t="s">
        <v>191</v>
      </c>
      <c r="D463" s="268"/>
      <c r="E463" s="268"/>
      <c r="F463" s="265" t="s">
        <v>192</v>
      </c>
      <c r="G463" s="265"/>
      <c r="H463" s="265"/>
      <c r="I463" s="265"/>
      <c r="J463" s="265"/>
      <c r="K463" s="265"/>
      <c r="L463" s="265"/>
    </row>
    <row r="464" spans="2:12" x14ac:dyDescent="0.3">
      <c r="C464" s="351" t="s">
        <v>193</v>
      </c>
      <c r="D464" s="351"/>
      <c r="E464" s="351"/>
      <c r="F464" s="351"/>
      <c r="G464" s="351"/>
      <c r="H464" s="351"/>
      <c r="I464" s="351"/>
      <c r="J464" s="351"/>
      <c r="K464" s="351"/>
      <c r="L464" s="351"/>
    </row>
    <row r="465" spans="2:14" ht="12" customHeight="1" x14ac:dyDescent="0.3">
      <c r="C465" s="268"/>
      <c r="D465" s="268"/>
      <c r="E465" s="268"/>
      <c r="F465" s="5"/>
      <c r="G465" s="5"/>
      <c r="H465" s="5"/>
      <c r="I465" s="5"/>
      <c r="J465" s="5"/>
      <c r="K465" s="5"/>
      <c r="L465" s="5"/>
    </row>
    <row r="466" spans="2:14" x14ac:dyDescent="0.3">
      <c r="C466" s="373" t="s">
        <v>194</v>
      </c>
      <c r="D466" s="373"/>
      <c r="E466" s="373"/>
      <c r="F466" s="373"/>
      <c r="G466" s="5"/>
      <c r="H466" s="5"/>
      <c r="I466" s="5"/>
      <c r="J466" s="5"/>
      <c r="K466" s="5"/>
      <c r="L466" s="5"/>
    </row>
    <row r="467" spans="2:14" x14ac:dyDescent="0.3">
      <c r="C467" s="351" t="s">
        <v>195</v>
      </c>
      <c r="D467" s="351"/>
      <c r="E467" s="351"/>
      <c r="F467" s="351"/>
      <c r="G467" s="351"/>
      <c r="H467" s="351"/>
      <c r="I467" s="268"/>
      <c r="J467" s="49"/>
      <c r="K467" s="269"/>
      <c r="L467" s="269"/>
    </row>
    <row r="468" spans="2:14" ht="11.25" customHeight="1" x14ac:dyDescent="0.3">
      <c r="F468" s="258"/>
      <c r="G468" s="258"/>
      <c r="H468" s="258"/>
      <c r="I468" s="258"/>
      <c r="J468" s="258"/>
      <c r="K468" s="258"/>
      <c r="L468" s="258"/>
    </row>
    <row r="469" spans="2:14" x14ac:dyDescent="0.3">
      <c r="B469" s="236" t="s">
        <v>196</v>
      </c>
      <c r="C469" s="352" t="s">
        <v>197</v>
      </c>
      <c r="D469" s="352"/>
      <c r="E469" s="352"/>
      <c r="F469" s="352"/>
      <c r="G469" s="265"/>
      <c r="H469" s="265"/>
      <c r="I469" s="265"/>
      <c r="J469" s="265"/>
      <c r="K469" s="265"/>
      <c r="L469" s="265"/>
    </row>
    <row r="470" spans="2:14" x14ac:dyDescent="0.3">
      <c r="B470" s="236"/>
      <c r="C470" s="351" t="s">
        <v>198</v>
      </c>
      <c r="D470" s="351"/>
      <c r="E470" s="351"/>
      <c r="F470" s="351"/>
      <c r="G470" s="351"/>
      <c r="H470" s="351"/>
      <c r="I470" s="351"/>
      <c r="J470" s="351"/>
      <c r="K470" s="351"/>
      <c r="L470" s="351"/>
    </row>
    <row r="471" spans="2:14" x14ac:dyDescent="0.3">
      <c r="B471" s="236"/>
      <c r="C471" s="351"/>
      <c r="D471" s="351"/>
      <c r="E471" s="351"/>
      <c r="F471" s="351"/>
      <c r="G471" s="351"/>
      <c r="H471" s="351"/>
      <c r="I471" s="351"/>
      <c r="J471" s="351"/>
      <c r="K471" s="351"/>
      <c r="L471" s="351"/>
      <c r="M471" s="2" t="s">
        <v>199</v>
      </c>
      <c r="N471" s="2" t="s">
        <v>200</v>
      </c>
    </row>
    <row r="472" spans="2:14" x14ac:dyDescent="0.3">
      <c r="B472" s="236"/>
      <c r="C472" s="351"/>
      <c r="D472" s="351"/>
      <c r="E472" s="351"/>
      <c r="F472" s="351"/>
      <c r="G472" s="351"/>
      <c r="H472" s="351"/>
      <c r="I472" s="351"/>
      <c r="J472" s="351"/>
      <c r="K472" s="351"/>
      <c r="L472" s="351"/>
    </row>
    <row r="473" spans="2:14" x14ac:dyDescent="0.3">
      <c r="B473" s="236"/>
      <c r="C473" s="265"/>
      <c r="D473" s="265"/>
      <c r="E473" s="265"/>
      <c r="F473" s="265"/>
      <c r="G473" s="265"/>
      <c r="H473" s="265"/>
      <c r="I473" s="265"/>
      <c r="J473" s="265"/>
      <c r="K473" s="265"/>
      <c r="L473" s="265"/>
    </row>
    <row r="474" spans="2:14" x14ac:dyDescent="0.3">
      <c r="B474" s="236" t="s">
        <v>201</v>
      </c>
      <c r="C474" s="352" t="s">
        <v>202</v>
      </c>
      <c r="D474" s="352"/>
      <c r="E474" s="352"/>
      <c r="F474" s="352"/>
      <c r="G474" s="265"/>
      <c r="H474" s="265"/>
      <c r="I474" s="265"/>
      <c r="J474" s="265"/>
      <c r="K474" s="265"/>
      <c r="L474" s="265"/>
    </row>
    <row r="475" spans="2:14" ht="7.5" customHeight="1" x14ac:dyDescent="0.3">
      <c r="B475" s="236"/>
      <c r="C475" s="268"/>
      <c r="D475" s="268"/>
      <c r="E475" s="268"/>
      <c r="F475" s="268"/>
      <c r="G475" s="268"/>
      <c r="H475" s="268"/>
      <c r="I475" s="268"/>
      <c r="J475" s="49"/>
      <c r="K475" s="269"/>
      <c r="L475" s="269"/>
    </row>
    <row r="476" spans="2:14" x14ac:dyDescent="0.3">
      <c r="B476" s="236"/>
      <c r="C476" s="351" t="s">
        <v>203</v>
      </c>
      <c r="D476" s="351"/>
      <c r="E476" s="351"/>
      <c r="F476" s="351"/>
      <c r="G476" s="351"/>
      <c r="H476" s="351"/>
      <c r="I476" s="351"/>
      <c r="J476" s="351"/>
      <c r="K476" s="351"/>
      <c r="L476" s="351"/>
    </row>
    <row r="477" spans="2:14" x14ac:dyDescent="0.3">
      <c r="B477" s="236"/>
      <c r="C477" s="351"/>
      <c r="D477" s="351"/>
      <c r="E477" s="351"/>
      <c r="F477" s="351"/>
      <c r="G477" s="351"/>
      <c r="H477" s="351"/>
      <c r="I477" s="351"/>
      <c r="J477" s="351"/>
      <c r="K477" s="351"/>
      <c r="L477" s="351"/>
    </row>
    <row r="478" spans="2:14" ht="25.05" customHeight="1" x14ac:dyDescent="0.3">
      <c r="B478" s="236"/>
      <c r="C478" s="351"/>
      <c r="D478" s="351"/>
      <c r="E478" s="351"/>
      <c r="F478" s="351"/>
      <c r="G478" s="351"/>
      <c r="H478" s="351"/>
      <c r="I478" s="351"/>
      <c r="J478" s="351"/>
      <c r="K478" s="351"/>
      <c r="L478" s="351"/>
    </row>
    <row r="479" spans="2:14" x14ac:dyDescent="0.3">
      <c r="B479" s="236"/>
      <c r="C479" s="351"/>
      <c r="D479" s="351"/>
      <c r="E479" s="351"/>
      <c r="F479" s="351"/>
      <c r="G479" s="351"/>
      <c r="H479" s="351"/>
      <c r="I479" s="351"/>
      <c r="J479" s="351"/>
      <c r="K479" s="351"/>
      <c r="L479" s="351"/>
    </row>
    <row r="480" spans="2:14" ht="25.5" customHeight="1" x14ac:dyDescent="0.3">
      <c r="B480" s="236"/>
      <c r="C480" s="351"/>
      <c r="D480" s="351"/>
      <c r="E480" s="351"/>
      <c r="F480" s="351"/>
      <c r="G480" s="351"/>
      <c r="H480" s="351"/>
      <c r="I480" s="351"/>
      <c r="J480" s="351"/>
      <c r="K480" s="351"/>
      <c r="L480" s="351"/>
    </row>
    <row r="481" spans="2:12" x14ac:dyDescent="0.3">
      <c r="F481" s="258"/>
      <c r="G481" s="258"/>
      <c r="H481" s="258"/>
      <c r="I481" s="258"/>
      <c r="J481" s="258"/>
      <c r="K481" s="258"/>
      <c r="L481" s="258"/>
    </row>
    <row r="482" spans="2:12" x14ac:dyDescent="0.3">
      <c r="B482" s="236" t="s">
        <v>204</v>
      </c>
      <c r="C482" s="352" t="s">
        <v>205</v>
      </c>
      <c r="D482" s="352"/>
      <c r="E482" s="352"/>
      <c r="F482" s="352"/>
      <c r="G482" s="13"/>
      <c r="J482" s="15"/>
      <c r="K482" s="15"/>
    </row>
    <row r="483" spans="2:12" x14ac:dyDescent="0.3">
      <c r="B483" s="236"/>
      <c r="C483" s="351" t="s">
        <v>206</v>
      </c>
      <c r="D483" s="351"/>
      <c r="E483" s="351"/>
      <c r="F483" s="351"/>
      <c r="G483" s="351"/>
      <c r="H483" s="351"/>
      <c r="I483" s="351"/>
      <c r="J483" s="351"/>
      <c r="K483" s="351"/>
      <c r="L483" s="351"/>
    </row>
    <row r="484" spans="2:12" x14ac:dyDescent="0.3">
      <c r="B484" s="236"/>
      <c r="C484" s="351"/>
      <c r="D484" s="351"/>
      <c r="E484" s="351"/>
      <c r="F484" s="351"/>
      <c r="G484" s="351"/>
      <c r="H484" s="351"/>
      <c r="I484" s="351"/>
      <c r="J484" s="351"/>
      <c r="K484" s="351"/>
      <c r="L484" s="351"/>
    </row>
    <row r="485" spans="2:12" x14ac:dyDescent="0.3">
      <c r="B485" s="236"/>
      <c r="C485" s="268"/>
      <c r="D485" s="268"/>
      <c r="E485" s="268"/>
      <c r="F485" s="13"/>
      <c r="G485" s="13"/>
      <c r="J485" s="15"/>
      <c r="K485" s="15"/>
    </row>
    <row r="486" spans="2:12" x14ac:dyDescent="0.3">
      <c r="B486" s="236"/>
      <c r="C486" s="374" t="s">
        <v>207</v>
      </c>
      <c r="D486" s="374"/>
      <c r="E486" s="374"/>
      <c r="F486" s="374"/>
      <c r="G486" s="374"/>
      <c r="J486" s="15"/>
      <c r="K486" s="15"/>
    </row>
    <row r="487" spans="2:12" x14ac:dyDescent="0.3">
      <c r="B487" s="236"/>
      <c r="C487" s="351" t="s">
        <v>208</v>
      </c>
      <c r="D487" s="351"/>
      <c r="E487" s="351"/>
      <c r="F487" s="351"/>
      <c r="G487" s="351"/>
      <c r="H487" s="351"/>
      <c r="J487" s="15"/>
      <c r="K487" s="15"/>
    </row>
    <row r="488" spans="2:12" ht="11.55" customHeight="1" x14ac:dyDescent="0.3">
      <c r="B488" s="236"/>
      <c r="C488" s="268"/>
      <c r="D488" s="268"/>
      <c r="E488" s="268"/>
      <c r="F488" s="268"/>
      <c r="G488" s="268"/>
      <c r="H488" s="268"/>
      <c r="I488" s="268"/>
      <c r="J488" s="49"/>
      <c r="K488" s="269"/>
      <c r="L488" s="269"/>
    </row>
    <row r="489" spans="2:12" x14ac:dyDescent="0.3">
      <c r="B489" s="236"/>
      <c r="C489" s="373" t="s">
        <v>209</v>
      </c>
      <c r="D489" s="351"/>
      <c r="E489" s="351"/>
      <c r="F489" s="351"/>
      <c r="G489" s="351"/>
      <c r="H489" s="5"/>
      <c r="I489" s="5"/>
      <c r="J489" s="5"/>
      <c r="K489" s="5"/>
      <c r="L489" s="5"/>
    </row>
    <row r="490" spans="2:12" ht="9" customHeight="1" x14ac:dyDescent="0.3">
      <c r="B490" s="236"/>
      <c r="C490" s="268"/>
      <c r="D490" s="268"/>
      <c r="E490" s="268"/>
      <c r="F490" s="5"/>
      <c r="G490" s="5"/>
      <c r="H490" s="5"/>
      <c r="I490" s="5"/>
      <c r="J490" s="5"/>
      <c r="K490" s="5"/>
      <c r="L490" s="5"/>
    </row>
    <row r="491" spans="2:12" x14ac:dyDescent="0.3">
      <c r="B491" s="236"/>
      <c r="C491" s="351" t="s">
        <v>210</v>
      </c>
      <c r="D491" s="351"/>
      <c r="E491" s="351"/>
      <c r="F491" s="351"/>
      <c r="G491" s="351"/>
      <c r="H491" s="351"/>
      <c r="I491" s="5"/>
      <c r="J491" s="5"/>
      <c r="K491" s="5"/>
      <c r="L491" s="5"/>
    </row>
    <row r="492" spans="2:12" ht="9" customHeight="1" x14ac:dyDescent="0.3">
      <c r="F492" s="258"/>
      <c r="G492" s="258"/>
      <c r="H492" s="258"/>
      <c r="I492" s="258"/>
      <c r="J492" s="258"/>
      <c r="K492" s="258"/>
      <c r="L492" s="258"/>
    </row>
    <row r="493" spans="2:12" x14ac:dyDescent="0.3">
      <c r="C493" s="373" t="s">
        <v>211</v>
      </c>
      <c r="D493" s="351"/>
      <c r="E493" s="351"/>
      <c r="F493" s="351"/>
      <c r="G493" s="351"/>
      <c r="H493" s="258"/>
      <c r="I493" s="258"/>
      <c r="J493" s="258"/>
      <c r="K493" s="258"/>
      <c r="L493" s="258"/>
    </row>
    <row r="494" spans="2:12" ht="7.5" customHeight="1" x14ac:dyDescent="0.3">
      <c r="C494" s="351"/>
      <c r="D494" s="351"/>
      <c r="E494" s="351"/>
      <c r="F494" s="351"/>
      <c r="G494" s="351"/>
      <c r="H494" s="351"/>
      <c r="I494" s="258"/>
      <c r="J494" s="258"/>
      <c r="K494" s="258"/>
      <c r="L494" s="258"/>
    </row>
    <row r="495" spans="2:12" x14ac:dyDescent="0.3">
      <c r="C495" s="351" t="s">
        <v>212</v>
      </c>
      <c r="D495" s="351"/>
      <c r="E495" s="351"/>
      <c r="F495" s="351"/>
      <c r="G495" s="351"/>
      <c r="H495" s="351"/>
      <c r="I495" s="258"/>
      <c r="J495" s="258"/>
      <c r="K495" s="258"/>
      <c r="L495" s="258"/>
    </row>
    <row r="496" spans="2:12" ht="4.95" customHeight="1" x14ac:dyDescent="0.3">
      <c r="C496" s="268"/>
      <c r="D496" s="268"/>
      <c r="E496" s="268"/>
      <c r="F496" s="268"/>
      <c r="G496" s="268"/>
      <c r="H496" s="268"/>
      <c r="I496" s="258"/>
      <c r="J496" s="258"/>
      <c r="K496" s="258"/>
      <c r="L496" s="258"/>
    </row>
    <row r="497" spans="2:12" x14ac:dyDescent="0.3">
      <c r="C497" s="373" t="s">
        <v>213</v>
      </c>
      <c r="D497" s="351"/>
      <c r="E497" s="351"/>
      <c r="F497" s="351"/>
      <c r="G497" s="351"/>
      <c r="H497" s="258"/>
      <c r="I497" s="258"/>
      <c r="J497" s="258"/>
      <c r="K497" s="258"/>
      <c r="L497" s="258"/>
    </row>
    <row r="498" spans="2:12" ht="9" customHeight="1" x14ac:dyDescent="0.3">
      <c r="C498" s="270"/>
      <c r="D498" s="268"/>
      <c r="E498" s="268"/>
      <c r="F498" s="268"/>
      <c r="G498" s="268"/>
      <c r="H498" s="258"/>
      <c r="I498" s="258"/>
      <c r="J498" s="258"/>
      <c r="K498" s="258"/>
      <c r="L498" s="258"/>
    </row>
    <row r="499" spans="2:12" x14ac:dyDescent="0.3">
      <c r="C499" s="351" t="s">
        <v>210</v>
      </c>
      <c r="D499" s="351"/>
      <c r="E499" s="351"/>
      <c r="F499" s="351"/>
      <c r="G499" s="351"/>
      <c r="H499" s="351"/>
      <c r="I499" s="258"/>
      <c r="J499" s="258"/>
      <c r="K499" s="258"/>
      <c r="L499" s="258"/>
    </row>
    <row r="500" spans="2:12" x14ac:dyDescent="0.3">
      <c r="F500" s="258"/>
      <c r="G500" s="258"/>
      <c r="H500" s="258"/>
      <c r="I500" s="258"/>
      <c r="J500" s="258"/>
      <c r="K500" s="258"/>
      <c r="L500" s="258"/>
    </row>
    <row r="501" spans="2:12" ht="15.75" customHeight="1" x14ac:dyDescent="0.3">
      <c r="B501" s="12" t="s">
        <v>32</v>
      </c>
      <c r="C501" s="13"/>
      <c r="D501" s="13"/>
      <c r="E501" s="13"/>
      <c r="F501" s="13"/>
      <c r="G501" s="13"/>
      <c r="H501" s="13"/>
      <c r="I501" s="13"/>
      <c r="J501" s="14"/>
      <c r="K501" s="40"/>
      <c r="L501" s="15"/>
    </row>
    <row r="502" spans="2:12" ht="15.75" customHeight="1" x14ac:dyDescent="0.3">
      <c r="B502" s="12" t="s">
        <v>102</v>
      </c>
      <c r="C502" s="13"/>
      <c r="D502" s="13"/>
      <c r="E502" s="13"/>
      <c r="F502" s="13"/>
      <c r="G502" s="13"/>
      <c r="H502" s="13"/>
      <c r="I502" s="13"/>
      <c r="J502" s="14"/>
      <c r="K502" s="40"/>
      <c r="L502" s="15"/>
    </row>
    <row r="503" spans="2:12" ht="15.75" customHeight="1" x14ac:dyDescent="0.3">
      <c r="B503" s="12" t="s">
        <v>70</v>
      </c>
      <c r="C503" s="13"/>
      <c r="D503" s="13"/>
      <c r="E503" s="13"/>
      <c r="F503" s="13"/>
      <c r="G503" s="13"/>
      <c r="H503" s="13"/>
      <c r="I503" s="13"/>
      <c r="J503" s="14"/>
      <c r="K503" s="15"/>
      <c r="L503" s="15"/>
    </row>
    <row r="504" spans="2:12" ht="15.75" customHeight="1" thickBot="1" x14ac:dyDescent="0.35">
      <c r="B504" s="353" t="s">
        <v>36</v>
      </c>
      <c r="C504" s="354"/>
      <c r="D504" s="354"/>
      <c r="E504" s="354"/>
      <c r="F504" s="354"/>
      <c r="G504" s="354"/>
      <c r="H504" s="354"/>
      <c r="I504" s="354"/>
      <c r="J504" s="354"/>
      <c r="K504" s="354"/>
      <c r="L504" s="354"/>
    </row>
    <row r="505" spans="2:12" ht="7.5" customHeight="1" x14ac:dyDescent="0.3">
      <c r="F505" s="258"/>
      <c r="G505" s="258"/>
      <c r="H505" s="258"/>
      <c r="I505" s="258"/>
      <c r="J505" s="258"/>
      <c r="K505" s="258"/>
      <c r="L505" s="258"/>
    </row>
    <row r="506" spans="2:12" ht="15.45" customHeight="1" x14ac:dyDescent="0.3">
      <c r="B506" s="48" t="s">
        <v>118</v>
      </c>
      <c r="C506" s="368" t="s">
        <v>131</v>
      </c>
      <c r="D506" s="368"/>
      <c r="E506" s="368"/>
      <c r="F506" s="368"/>
      <c r="G506" s="368"/>
      <c r="H506" s="368"/>
      <c r="I506" s="368"/>
      <c r="J506" s="368"/>
      <c r="K506" s="368"/>
      <c r="L506" s="368"/>
    </row>
    <row r="507" spans="2:12" ht="16.05" customHeight="1" x14ac:dyDescent="0.3">
      <c r="B507" s="50" t="s">
        <v>214</v>
      </c>
      <c r="C507" s="252" t="s">
        <v>215</v>
      </c>
      <c r="D507" s="247"/>
      <c r="E507" s="247"/>
      <c r="F507" s="247"/>
      <c r="G507" s="247"/>
      <c r="H507" s="247"/>
      <c r="I507" s="247"/>
      <c r="J507" s="258"/>
      <c r="K507" s="258"/>
      <c r="L507" s="258"/>
    </row>
    <row r="508" spans="2:12" ht="15.75" customHeight="1" x14ac:dyDescent="0.3">
      <c r="C508" s="369" t="s">
        <v>216</v>
      </c>
      <c r="D508" s="370"/>
      <c r="E508" s="370"/>
      <c r="F508" s="370"/>
      <c r="G508" s="370"/>
      <c r="H508" s="370"/>
      <c r="I508" s="370"/>
      <c r="J508" s="370"/>
      <c r="K508" s="370"/>
      <c r="L508" s="370"/>
    </row>
    <row r="509" spans="2:12" x14ac:dyDescent="0.3">
      <c r="C509" s="370"/>
      <c r="D509" s="370"/>
      <c r="E509" s="370"/>
      <c r="F509" s="370"/>
      <c r="G509" s="370"/>
      <c r="H509" s="370"/>
      <c r="I509" s="370"/>
      <c r="J509" s="370"/>
      <c r="K509" s="370"/>
      <c r="L509" s="370"/>
    </row>
    <row r="510" spans="2:12" ht="7.5" customHeight="1" x14ac:dyDescent="0.3">
      <c r="C510" s="272"/>
      <c r="D510" s="272"/>
      <c r="E510" s="272"/>
      <c r="F510" s="272"/>
      <c r="G510" s="272"/>
      <c r="H510" s="272"/>
      <c r="I510" s="272"/>
      <c r="J510" s="272"/>
      <c r="K510" s="272"/>
      <c r="L510" s="272"/>
    </row>
    <row r="511" spans="2:12" ht="16.2" x14ac:dyDescent="0.35">
      <c r="C511" s="246" t="s">
        <v>217</v>
      </c>
      <c r="D511" s="247"/>
      <c r="E511" s="247"/>
      <c r="F511" s="247"/>
      <c r="G511" s="247"/>
      <c r="H511" s="247"/>
      <c r="I511" s="247"/>
      <c r="J511" s="258"/>
      <c r="K511" s="258"/>
      <c r="L511" s="258"/>
    </row>
    <row r="512" spans="2:12" ht="7.95" customHeight="1" x14ac:dyDescent="0.3">
      <c r="C512" s="247"/>
      <c r="D512" s="247"/>
      <c r="E512" s="273"/>
      <c r="F512" s="247"/>
      <c r="G512" s="7"/>
      <c r="H512" s="7"/>
      <c r="I512" s="273"/>
      <c r="J512" s="258"/>
      <c r="K512" s="258"/>
      <c r="L512" s="258"/>
    </row>
    <row r="513" spans="2:13" x14ac:dyDescent="0.3">
      <c r="G513" s="21"/>
      <c r="H513" s="21"/>
      <c r="I513" s="371" t="s">
        <v>218</v>
      </c>
      <c r="J513" s="258"/>
      <c r="K513" s="258"/>
      <c r="L513" s="371" t="s">
        <v>52</v>
      </c>
    </row>
    <row r="514" spans="2:13" x14ac:dyDescent="0.3">
      <c r="G514" s="51"/>
      <c r="H514" s="52"/>
      <c r="I514" s="349"/>
      <c r="J514" s="258"/>
      <c r="K514" s="258"/>
      <c r="L514" s="372"/>
    </row>
    <row r="515" spans="2:13" ht="5.55" customHeight="1" x14ac:dyDescent="0.3">
      <c r="G515" s="51"/>
      <c r="H515" s="52"/>
      <c r="I515" s="53"/>
      <c r="J515" s="258"/>
      <c r="K515" s="258"/>
      <c r="L515" s="274"/>
    </row>
    <row r="516" spans="2:13" x14ac:dyDescent="0.3">
      <c r="C516" s="2" t="s">
        <v>219</v>
      </c>
      <c r="D516" s="275" t="s">
        <v>220</v>
      </c>
      <c r="E516" s="247"/>
      <c r="F516" s="276"/>
      <c r="G516" s="247"/>
      <c r="H516" s="247"/>
      <c r="I516" s="54">
        <v>8731630794</v>
      </c>
      <c r="J516" s="247"/>
      <c r="K516" s="258"/>
      <c r="L516" s="277">
        <f>'[1]PG 6'!G14</f>
        <v>-11904106940</v>
      </c>
      <c r="M516" s="258"/>
    </row>
    <row r="517" spans="2:13" ht="7.5" customHeight="1" x14ac:dyDescent="0.3">
      <c r="C517" s="19"/>
      <c r="D517" s="247"/>
      <c r="E517" s="52"/>
      <c r="F517" s="247"/>
      <c r="G517" s="55"/>
      <c r="H517" s="278"/>
      <c r="I517" s="56"/>
      <c r="J517" s="258"/>
      <c r="K517" s="258"/>
      <c r="L517" s="258"/>
    </row>
    <row r="518" spans="2:13" x14ac:dyDescent="0.3">
      <c r="C518" s="247" t="s">
        <v>215</v>
      </c>
      <c r="D518" s="247"/>
      <c r="E518" s="55"/>
      <c r="F518" s="247"/>
      <c r="G518" s="247"/>
      <c r="H518" s="247"/>
      <c r="I518" s="279">
        <v>-81482716</v>
      </c>
      <c r="J518" s="258"/>
      <c r="K518" s="258"/>
      <c r="L518" s="280">
        <f>-I518</f>
        <v>81482716</v>
      </c>
    </row>
    <row r="519" spans="2:13" ht="6" customHeight="1" x14ac:dyDescent="0.3">
      <c r="C519" s="247"/>
      <c r="D519" s="247"/>
      <c r="E519" s="55"/>
      <c r="F519" s="247"/>
      <c r="G519" s="55"/>
      <c r="H519" s="55"/>
      <c r="I519" s="57"/>
      <c r="J519" s="258"/>
      <c r="K519" s="258"/>
      <c r="L519" s="281"/>
    </row>
    <row r="520" spans="2:13" ht="16.2" thickBot="1" x14ac:dyDescent="0.35">
      <c r="C520" s="247" t="s">
        <v>221</v>
      </c>
      <c r="D520" s="247"/>
      <c r="E520" s="55"/>
      <c r="F520" s="247"/>
      <c r="G520" s="55"/>
      <c r="H520" s="55"/>
      <c r="I520" s="58">
        <f>SUM(I516:I518)</f>
        <v>8650148078</v>
      </c>
      <c r="J520" s="258"/>
      <c r="K520" s="258"/>
      <c r="L520" s="58">
        <f>SUM(L516:L518)</f>
        <v>-11822624224</v>
      </c>
      <c r="M520" s="2" t="s">
        <v>222</v>
      </c>
    </row>
    <row r="521" spans="2:13" ht="7.95" customHeight="1" thickTop="1" x14ac:dyDescent="0.3">
      <c r="C521" s="247"/>
      <c r="D521" s="247"/>
      <c r="E521" s="55"/>
      <c r="F521" s="247"/>
      <c r="G521" s="55"/>
      <c r="H521" s="55"/>
      <c r="I521" s="55"/>
      <c r="J521" s="258"/>
      <c r="K521" s="258"/>
      <c r="L521" s="258"/>
    </row>
    <row r="522" spans="2:13" x14ac:dyDescent="0.3">
      <c r="B522" s="3" t="s">
        <v>223</v>
      </c>
      <c r="C522" s="252" t="s">
        <v>224</v>
      </c>
      <c r="D522" s="247"/>
      <c r="E522" s="247"/>
      <c r="F522" s="247"/>
      <c r="G522" s="247"/>
      <c r="H522" s="247"/>
      <c r="I522" s="247"/>
      <c r="J522" s="258"/>
      <c r="K522" s="258"/>
      <c r="L522" s="258"/>
    </row>
    <row r="523" spans="2:13" ht="15.45" customHeight="1" x14ac:dyDescent="0.3">
      <c r="C523" s="366" t="s">
        <v>225</v>
      </c>
      <c r="D523" s="366"/>
      <c r="E523" s="366"/>
      <c r="F523" s="366"/>
      <c r="G523" s="366"/>
      <c r="H523" s="366"/>
      <c r="I523" s="366"/>
      <c r="J523" s="366"/>
      <c r="K523" s="366"/>
      <c r="L523" s="366"/>
    </row>
    <row r="524" spans="2:13" ht="16.05" customHeight="1" x14ac:dyDescent="0.3">
      <c r="C524" s="366"/>
      <c r="D524" s="366"/>
      <c r="E524" s="366"/>
      <c r="F524" s="366"/>
      <c r="G524" s="366"/>
      <c r="H524" s="366"/>
      <c r="I524" s="366"/>
      <c r="J524" s="366"/>
      <c r="K524" s="366"/>
      <c r="L524" s="366"/>
    </row>
    <row r="525" spans="2:13" x14ac:dyDescent="0.3">
      <c r="C525" s="366"/>
      <c r="D525" s="366"/>
      <c r="E525" s="366"/>
      <c r="F525" s="366"/>
      <c r="G525" s="366"/>
      <c r="H525" s="366"/>
      <c r="I525" s="366"/>
      <c r="J525" s="366"/>
      <c r="K525" s="366"/>
      <c r="L525" s="366"/>
    </row>
    <row r="526" spans="2:13" ht="9" customHeight="1" x14ac:dyDescent="0.3">
      <c r="C526" s="247"/>
      <c r="D526" s="247"/>
      <c r="E526" s="252"/>
      <c r="F526" s="247"/>
      <c r="G526" s="273"/>
      <c r="H526" s="247"/>
      <c r="I526" s="247"/>
      <c r="J526" s="258"/>
      <c r="K526" s="258"/>
      <c r="L526" s="258"/>
    </row>
    <row r="527" spans="2:13" x14ac:dyDescent="0.3">
      <c r="B527" s="48" t="s">
        <v>226</v>
      </c>
      <c r="C527" s="252" t="s">
        <v>227</v>
      </c>
      <c r="D527" s="247"/>
      <c r="E527" s="247"/>
      <c r="F527" s="247"/>
      <c r="G527" s="276"/>
      <c r="H527" s="247"/>
      <c r="I527" s="247"/>
      <c r="J527" s="258"/>
      <c r="K527" s="258"/>
      <c r="L527" s="258"/>
    </row>
    <row r="528" spans="2:13" ht="21.45" customHeight="1" x14ac:dyDescent="0.3">
      <c r="C528" s="367" t="s">
        <v>228</v>
      </c>
      <c r="D528" s="367"/>
      <c r="E528" s="367"/>
      <c r="F528" s="367"/>
      <c r="G528" s="367"/>
      <c r="H528" s="367"/>
      <c r="I528" s="367"/>
      <c r="J528" s="367"/>
      <c r="K528" s="367"/>
      <c r="L528" s="367"/>
    </row>
    <row r="529" spans="3:12" ht="28.5" customHeight="1" x14ac:dyDescent="0.3">
      <c r="C529" s="367"/>
      <c r="D529" s="367"/>
      <c r="E529" s="367"/>
      <c r="F529" s="367"/>
      <c r="G529" s="367"/>
      <c r="H529" s="367"/>
      <c r="I529" s="367"/>
      <c r="J529" s="367"/>
      <c r="K529" s="367"/>
      <c r="L529" s="367"/>
    </row>
    <row r="530" spans="3:12" ht="28.95" customHeight="1" x14ac:dyDescent="0.3">
      <c r="C530" s="367"/>
      <c r="D530" s="367"/>
      <c r="E530" s="367"/>
      <c r="F530" s="367"/>
      <c r="G530" s="367"/>
      <c r="H530" s="367"/>
      <c r="I530" s="367"/>
      <c r="J530" s="367"/>
      <c r="K530" s="367"/>
      <c r="L530" s="367"/>
    </row>
    <row r="531" spans="3:12" x14ac:dyDescent="0.3">
      <c r="C531" s="367"/>
      <c r="D531" s="367"/>
      <c r="E531" s="367"/>
      <c r="F531" s="367"/>
      <c r="G531" s="367"/>
      <c r="H531" s="367"/>
      <c r="I531" s="367"/>
      <c r="J531" s="367"/>
      <c r="K531" s="367"/>
      <c r="L531" s="367"/>
    </row>
    <row r="532" spans="3:12" ht="9.4499999999999993" customHeight="1" x14ac:dyDescent="0.3">
      <c r="C532" s="247"/>
      <c r="D532" s="247"/>
      <c r="E532" s="247"/>
      <c r="F532" s="247"/>
      <c r="G532" s="247"/>
      <c r="H532" s="247"/>
      <c r="I532" s="247"/>
      <c r="J532" s="258"/>
      <c r="K532" s="258"/>
      <c r="L532" s="258"/>
    </row>
    <row r="533" spans="3:12" x14ac:dyDescent="0.3">
      <c r="C533" s="282" t="s">
        <v>229</v>
      </c>
      <c r="D533" s="255"/>
      <c r="E533" s="255"/>
      <c r="F533" s="255"/>
      <c r="G533" s="255"/>
      <c r="H533" s="255"/>
      <c r="I533" s="255"/>
      <c r="J533" s="258"/>
      <c r="K533" s="258"/>
      <c r="L533" s="258"/>
    </row>
    <row r="534" spans="3:12" ht="15.45" customHeight="1" x14ac:dyDescent="0.3">
      <c r="C534" s="361" t="s">
        <v>230</v>
      </c>
      <c r="D534" s="361"/>
      <c r="E534" s="361"/>
      <c r="F534" s="361"/>
      <c r="G534" s="361"/>
      <c r="H534" s="361"/>
      <c r="I534" s="361"/>
      <c r="J534" s="361"/>
      <c r="K534" s="361"/>
      <c r="L534" s="361"/>
    </row>
    <row r="535" spans="3:12" x14ac:dyDescent="0.3">
      <c r="C535" s="361"/>
      <c r="D535" s="361"/>
      <c r="E535" s="361"/>
      <c r="F535" s="361"/>
      <c r="G535" s="361"/>
      <c r="H535" s="361"/>
      <c r="I535" s="361"/>
      <c r="J535" s="361"/>
      <c r="K535" s="361"/>
      <c r="L535" s="361"/>
    </row>
    <row r="536" spans="3:12" x14ac:dyDescent="0.3">
      <c r="C536" s="361"/>
      <c r="D536" s="361"/>
      <c r="E536" s="361"/>
      <c r="F536" s="361"/>
      <c r="G536" s="361"/>
      <c r="H536" s="361"/>
      <c r="I536" s="361"/>
      <c r="J536" s="361"/>
      <c r="K536" s="361"/>
      <c r="L536" s="361"/>
    </row>
    <row r="537" spans="3:12" ht="10.050000000000001" customHeight="1" x14ac:dyDescent="0.3">
      <c r="C537" s="282"/>
      <c r="D537" s="255"/>
      <c r="E537" s="283"/>
      <c r="F537" s="255"/>
      <c r="G537" s="8"/>
      <c r="H537" s="255"/>
      <c r="I537" s="255"/>
      <c r="J537" s="258"/>
      <c r="K537" s="258"/>
      <c r="L537" s="258"/>
    </row>
    <row r="538" spans="3:12" x14ac:dyDescent="0.3">
      <c r="C538" s="284" t="s">
        <v>231</v>
      </c>
      <c r="D538" s="285"/>
      <c r="E538" s="285"/>
      <c r="F538" s="285"/>
      <c r="G538" s="285"/>
      <c r="H538" s="285"/>
      <c r="I538" s="255"/>
      <c r="J538" s="258"/>
      <c r="K538" s="258"/>
      <c r="L538" s="258"/>
    </row>
    <row r="539" spans="3:12" ht="34.5" customHeight="1" x14ac:dyDescent="0.3">
      <c r="C539" s="345" t="s">
        <v>232</v>
      </c>
      <c r="D539" s="345"/>
      <c r="E539" s="345"/>
      <c r="F539" s="345"/>
      <c r="G539" s="345"/>
      <c r="H539" s="345"/>
      <c r="I539" s="345"/>
      <c r="J539" s="345"/>
      <c r="K539" s="345"/>
      <c r="L539" s="345"/>
    </row>
    <row r="540" spans="3:12" ht="31.05" customHeight="1" x14ac:dyDescent="0.3">
      <c r="C540" s="345"/>
      <c r="D540" s="345"/>
      <c r="E540" s="345"/>
      <c r="F540" s="345"/>
      <c r="G540" s="345"/>
      <c r="H540" s="345"/>
      <c r="I540" s="345"/>
      <c r="J540" s="345"/>
      <c r="K540" s="345"/>
      <c r="L540" s="345"/>
    </row>
    <row r="541" spans="3:12" ht="28.05" customHeight="1" x14ac:dyDescent="0.3">
      <c r="C541" s="345"/>
      <c r="D541" s="345"/>
      <c r="E541" s="345"/>
      <c r="F541" s="345"/>
      <c r="G541" s="345"/>
      <c r="H541" s="345"/>
      <c r="I541" s="345"/>
      <c r="J541" s="345"/>
      <c r="K541" s="345"/>
      <c r="L541" s="345"/>
    </row>
    <row r="542" spans="3:12" ht="7.95" customHeight="1" x14ac:dyDescent="0.3">
      <c r="C542" s="286"/>
      <c r="D542" s="286"/>
      <c r="E542" s="286"/>
      <c r="F542" s="286"/>
      <c r="G542" s="286"/>
      <c r="H542" s="286"/>
      <c r="I542" s="286"/>
      <c r="J542" s="46"/>
      <c r="K542" s="46"/>
      <c r="L542" s="46"/>
    </row>
    <row r="543" spans="3:12" ht="33.450000000000003" customHeight="1" x14ac:dyDescent="0.3">
      <c r="C543" s="364" t="s">
        <v>233</v>
      </c>
      <c r="D543" s="364"/>
      <c r="E543" s="364"/>
      <c r="F543" s="364"/>
      <c r="G543" s="364"/>
      <c r="H543" s="364"/>
      <c r="I543" s="364"/>
      <c r="J543" s="364"/>
      <c r="K543" s="364"/>
      <c r="L543" s="364"/>
    </row>
    <row r="544" spans="3:12" x14ac:dyDescent="0.3">
      <c r="C544" s="282"/>
      <c r="D544" s="255"/>
      <c r="E544" s="283"/>
      <c r="F544" s="255"/>
      <c r="G544" s="8"/>
      <c r="H544" s="255"/>
      <c r="I544" s="255"/>
      <c r="J544" s="258"/>
      <c r="K544" s="258"/>
      <c r="L544" s="258"/>
    </row>
    <row r="545" spans="2:12" x14ac:dyDescent="0.3">
      <c r="C545" s="284" t="s">
        <v>234</v>
      </c>
      <c r="D545" s="285"/>
      <c r="E545" s="285"/>
      <c r="F545" s="285"/>
      <c r="G545" s="285"/>
      <c r="H545" s="209"/>
      <c r="I545" s="209"/>
      <c r="J545" s="258"/>
      <c r="K545" s="258"/>
      <c r="L545" s="258"/>
    </row>
    <row r="546" spans="2:12" ht="15.45" customHeight="1" x14ac:dyDescent="0.3">
      <c r="C546" s="361" t="s">
        <v>235</v>
      </c>
      <c r="D546" s="361"/>
      <c r="E546" s="361"/>
      <c r="F546" s="361"/>
      <c r="G546" s="361"/>
      <c r="H546" s="361"/>
      <c r="I546" s="361"/>
      <c r="J546" s="361"/>
      <c r="K546" s="361"/>
      <c r="L546" s="361"/>
    </row>
    <row r="547" spans="2:12" x14ac:dyDescent="0.3">
      <c r="C547" s="361"/>
      <c r="D547" s="361"/>
      <c r="E547" s="361"/>
      <c r="F547" s="361"/>
      <c r="G547" s="361"/>
      <c r="H547" s="361"/>
      <c r="I547" s="361"/>
      <c r="J547" s="361"/>
      <c r="K547" s="361"/>
      <c r="L547" s="361"/>
    </row>
    <row r="548" spans="2:12" x14ac:dyDescent="0.3">
      <c r="C548" s="361"/>
      <c r="D548" s="361"/>
      <c r="E548" s="361"/>
      <c r="F548" s="361"/>
      <c r="G548" s="361"/>
      <c r="H548" s="361"/>
      <c r="I548" s="361"/>
      <c r="J548" s="361"/>
      <c r="K548" s="361"/>
      <c r="L548" s="361"/>
    </row>
    <row r="549" spans="2:12" ht="10.95" customHeight="1" x14ac:dyDescent="0.3">
      <c r="C549" s="287"/>
      <c r="D549" s="287"/>
      <c r="E549" s="287"/>
      <c r="F549" s="255"/>
      <c r="G549" s="255"/>
      <c r="H549" s="255"/>
      <c r="I549" s="255"/>
      <c r="J549" s="258"/>
      <c r="K549" s="258"/>
      <c r="L549" s="258"/>
    </row>
    <row r="550" spans="2:12" x14ac:dyDescent="0.3">
      <c r="C550" s="288" t="s">
        <v>236</v>
      </c>
      <c r="D550" s="285"/>
      <c r="E550" s="285"/>
      <c r="F550" s="285"/>
      <c r="G550" s="285"/>
      <c r="H550" s="255"/>
      <c r="I550" s="255"/>
      <c r="J550" s="258"/>
      <c r="K550" s="258"/>
      <c r="L550" s="258"/>
    </row>
    <row r="551" spans="2:12" ht="15.45" customHeight="1" x14ac:dyDescent="0.3">
      <c r="C551" s="361" t="s">
        <v>237</v>
      </c>
      <c r="D551" s="361"/>
      <c r="E551" s="361"/>
      <c r="F551" s="361"/>
      <c r="G551" s="361"/>
      <c r="H551" s="361"/>
      <c r="I551" s="361"/>
      <c r="J551" s="361"/>
      <c r="K551" s="361"/>
      <c r="L551" s="361"/>
    </row>
    <row r="552" spans="2:12" x14ac:dyDescent="0.3">
      <c r="C552" s="361"/>
      <c r="D552" s="361"/>
      <c r="E552" s="361"/>
      <c r="F552" s="361"/>
      <c r="G552" s="361"/>
      <c r="H552" s="361"/>
      <c r="I552" s="361"/>
      <c r="J552" s="361"/>
      <c r="K552" s="361"/>
      <c r="L552" s="361"/>
    </row>
    <row r="553" spans="2:12" x14ac:dyDescent="0.3">
      <c r="C553" s="361"/>
      <c r="D553" s="361"/>
      <c r="E553" s="361"/>
      <c r="F553" s="361"/>
      <c r="G553" s="361"/>
      <c r="H553" s="361"/>
      <c r="I553" s="361"/>
      <c r="J553" s="361"/>
      <c r="K553" s="361"/>
      <c r="L553" s="361"/>
    </row>
    <row r="554" spans="2:12" x14ac:dyDescent="0.3">
      <c r="C554" s="209"/>
      <c r="D554" s="209"/>
      <c r="E554" s="209"/>
      <c r="F554" s="209"/>
      <c r="G554" s="209"/>
      <c r="H554" s="209"/>
      <c r="I554" s="209"/>
      <c r="J554" s="209"/>
      <c r="K554" s="209"/>
      <c r="L554" s="209"/>
    </row>
    <row r="555" spans="2:12" x14ac:dyDescent="0.3">
      <c r="C555" s="364" t="s">
        <v>238</v>
      </c>
      <c r="D555" s="365"/>
      <c r="E555" s="365"/>
      <c r="F555" s="365"/>
      <c r="G555" s="365"/>
      <c r="H555" s="365"/>
      <c r="I555" s="365"/>
      <c r="J555" s="209"/>
      <c r="K555" s="209"/>
      <c r="L555" s="209"/>
    </row>
    <row r="556" spans="2:12" ht="15.45" customHeight="1" x14ac:dyDescent="0.3">
      <c r="C556" s="361" t="s">
        <v>239</v>
      </c>
      <c r="D556" s="361"/>
      <c r="E556" s="361"/>
      <c r="F556" s="361"/>
      <c r="G556" s="361"/>
      <c r="H556" s="361"/>
      <c r="I556" s="361"/>
      <c r="J556" s="361"/>
      <c r="K556" s="361"/>
      <c r="L556" s="361"/>
    </row>
    <row r="557" spans="2:12" x14ac:dyDescent="0.3">
      <c r="C557" s="361"/>
      <c r="D557" s="361"/>
      <c r="E557" s="361"/>
      <c r="F557" s="361"/>
      <c r="G557" s="361"/>
      <c r="H557" s="361"/>
      <c r="I557" s="361"/>
      <c r="J557" s="361"/>
      <c r="K557" s="361"/>
      <c r="L557" s="361"/>
    </row>
    <row r="558" spans="2:12" x14ac:dyDescent="0.3">
      <c r="C558" s="361"/>
      <c r="D558" s="361"/>
      <c r="E558" s="361"/>
      <c r="F558" s="361"/>
      <c r="G558" s="361"/>
      <c r="H558" s="361"/>
      <c r="I558" s="361"/>
      <c r="J558" s="361"/>
      <c r="K558" s="361"/>
      <c r="L558" s="361"/>
    </row>
    <row r="559" spans="2:12" x14ac:dyDescent="0.3">
      <c r="B559" s="12" t="s">
        <v>32</v>
      </c>
      <c r="C559" s="13"/>
      <c r="D559" s="13"/>
      <c r="E559" s="13"/>
      <c r="F559" s="13"/>
      <c r="G559" s="13"/>
      <c r="H559" s="13"/>
      <c r="I559" s="13"/>
      <c r="J559" s="14"/>
      <c r="K559" s="40"/>
      <c r="L559" s="15"/>
    </row>
    <row r="560" spans="2:12" x14ac:dyDescent="0.3">
      <c r="B560" s="12" t="s">
        <v>102</v>
      </c>
      <c r="C560" s="13"/>
      <c r="D560" s="13"/>
      <c r="E560" s="13"/>
      <c r="F560" s="13"/>
      <c r="G560" s="13"/>
      <c r="H560" s="13"/>
      <c r="I560" s="13"/>
      <c r="J560" s="14"/>
      <c r="K560" s="40"/>
      <c r="L560" s="15"/>
    </row>
    <row r="561" spans="2:12" x14ac:dyDescent="0.3">
      <c r="B561" s="12" t="s">
        <v>70</v>
      </c>
      <c r="C561" s="13"/>
      <c r="D561" s="13"/>
      <c r="E561" s="13"/>
      <c r="F561" s="13"/>
      <c r="G561" s="13"/>
      <c r="H561" s="13"/>
      <c r="I561" s="13"/>
      <c r="J561" s="14"/>
      <c r="K561" s="15"/>
      <c r="L561" s="15"/>
    </row>
    <row r="562" spans="2:12" ht="16.2" thickBot="1" x14ac:dyDescent="0.35">
      <c r="B562" s="353" t="s">
        <v>36</v>
      </c>
      <c r="C562" s="354"/>
      <c r="D562" s="354"/>
      <c r="E562" s="354"/>
      <c r="F562" s="354"/>
      <c r="G562" s="354"/>
      <c r="H562" s="354"/>
      <c r="I562" s="354"/>
      <c r="J562" s="354"/>
      <c r="K562" s="354"/>
      <c r="L562" s="354"/>
    </row>
    <row r="563" spans="2:12" ht="5.55" customHeight="1" x14ac:dyDescent="0.3">
      <c r="B563" s="19"/>
      <c r="C563" s="13"/>
      <c r="D563" s="13"/>
      <c r="E563" s="13"/>
      <c r="F563" s="13"/>
      <c r="G563" s="13"/>
      <c r="H563" s="13"/>
      <c r="I563" s="13"/>
      <c r="J563" s="14"/>
      <c r="K563" s="15"/>
      <c r="L563" s="15"/>
    </row>
    <row r="564" spans="2:12" x14ac:dyDescent="0.3">
      <c r="B564" s="236" t="s">
        <v>240</v>
      </c>
      <c r="C564" s="23" t="s">
        <v>71</v>
      </c>
      <c r="D564" s="13"/>
      <c r="E564" s="13"/>
      <c r="F564" s="13"/>
      <c r="G564" s="13"/>
      <c r="H564" s="13"/>
      <c r="I564" s="13"/>
      <c r="J564" s="234">
        <f>J226</f>
        <v>2023</v>
      </c>
      <c r="K564" s="234"/>
      <c r="L564" s="234">
        <f>L226</f>
        <v>2022</v>
      </c>
    </row>
    <row r="565" spans="2:12" ht="15" customHeight="1" x14ac:dyDescent="0.3">
      <c r="B565" s="19"/>
      <c r="C565" s="13"/>
      <c r="D565" s="13"/>
      <c r="E565" s="13"/>
      <c r="F565" s="13"/>
      <c r="G565" s="13"/>
      <c r="H565" s="13"/>
      <c r="I565" s="13"/>
      <c r="J565" s="21" t="s">
        <v>40</v>
      </c>
      <c r="K565" s="289"/>
      <c r="L565" s="21" t="s">
        <v>40</v>
      </c>
    </row>
    <row r="566" spans="2:12" x14ac:dyDescent="0.3">
      <c r="B566" s="19"/>
      <c r="C566" s="13" t="s">
        <v>241</v>
      </c>
      <c r="D566" s="13"/>
      <c r="E566" s="13"/>
      <c r="F566" s="13"/>
      <c r="G566" s="13"/>
      <c r="H566" s="13"/>
      <c r="I566" s="15"/>
      <c r="J566" s="14">
        <f>'[1]lead sheet'!G126</f>
        <v>161439316</v>
      </c>
      <c r="K566" s="40"/>
      <c r="L566" s="40">
        <v>201199357</v>
      </c>
    </row>
    <row r="567" spans="2:12" x14ac:dyDescent="0.3">
      <c r="B567" s="19"/>
      <c r="C567" s="13" t="s">
        <v>242</v>
      </c>
      <c r="D567" s="13"/>
      <c r="E567" s="13"/>
      <c r="F567" s="13"/>
      <c r="G567" s="13"/>
      <c r="H567" s="13"/>
      <c r="I567" s="13"/>
      <c r="J567" s="14">
        <f>'[1]lead sheet'!G125</f>
        <v>5500000</v>
      </c>
      <c r="K567" s="40"/>
      <c r="L567" s="40">
        <v>0</v>
      </c>
    </row>
    <row r="568" spans="2:12" x14ac:dyDescent="0.3">
      <c r="B568" s="19"/>
      <c r="C568" s="13" t="s">
        <v>184</v>
      </c>
      <c r="D568" s="13"/>
      <c r="E568" s="13"/>
      <c r="F568" s="13"/>
      <c r="G568" s="13"/>
      <c r="H568" s="13"/>
      <c r="I568" s="13"/>
      <c r="J568" s="24">
        <f>'[1]lead sheet'!G124</f>
        <v>31427862879</v>
      </c>
      <c r="K568" s="15"/>
      <c r="L568" s="24">
        <v>35239297089</v>
      </c>
    </row>
    <row r="569" spans="2:12" ht="16.2" thickBot="1" x14ac:dyDescent="0.35">
      <c r="B569" s="12"/>
      <c r="C569" s="13"/>
      <c r="D569" s="23"/>
      <c r="E569" s="23"/>
      <c r="F569" s="23"/>
      <c r="G569" s="23"/>
      <c r="H569" s="23"/>
      <c r="I569" s="23"/>
      <c r="J569" s="60">
        <f>SUM(J566:J568)</f>
        <v>31594802195</v>
      </c>
      <c r="K569" s="26"/>
      <c r="L569" s="60">
        <f>SUM(L566:L568)</f>
        <v>35440496446</v>
      </c>
    </row>
    <row r="570" spans="2:12" ht="8.5500000000000007" customHeight="1" x14ac:dyDescent="0.3">
      <c r="B570" s="12"/>
      <c r="C570" s="13"/>
      <c r="D570" s="23"/>
      <c r="E570" s="23"/>
      <c r="F570" s="23"/>
      <c r="G570" s="23"/>
      <c r="H570" s="23"/>
      <c r="I570" s="23"/>
      <c r="J570" s="38"/>
      <c r="K570" s="26"/>
      <c r="L570" s="26"/>
    </row>
    <row r="571" spans="2:12" x14ac:dyDescent="0.3">
      <c r="B571" s="236" t="s">
        <v>243</v>
      </c>
      <c r="C571" s="23" t="s">
        <v>244</v>
      </c>
      <c r="D571" s="23"/>
      <c r="E571" s="23"/>
      <c r="F571" s="23"/>
      <c r="G571" s="23"/>
      <c r="H571" s="23"/>
      <c r="I571" s="23"/>
      <c r="J571" s="234">
        <f>J564</f>
        <v>2023</v>
      </c>
      <c r="K571" s="234"/>
      <c r="L571" s="234">
        <f>L564</f>
        <v>2022</v>
      </c>
    </row>
    <row r="572" spans="2:12" ht="13.5" customHeight="1" x14ac:dyDescent="0.3">
      <c r="B572" s="12"/>
      <c r="C572" s="23"/>
      <c r="D572" s="23"/>
      <c r="E572" s="23"/>
      <c r="F572" s="23"/>
      <c r="G572" s="23"/>
      <c r="H572" s="23"/>
      <c r="I572" s="23"/>
      <c r="J572" s="21" t="s">
        <v>40</v>
      </c>
      <c r="K572" s="289"/>
      <c r="L572" s="21" t="s">
        <v>40</v>
      </c>
    </row>
    <row r="573" spans="2:12" x14ac:dyDescent="0.3">
      <c r="B573" s="19"/>
      <c r="C573" s="13" t="s">
        <v>245</v>
      </c>
      <c r="D573" s="23"/>
      <c r="E573" s="23"/>
      <c r="F573" s="23"/>
      <c r="G573" s="23"/>
      <c r="H573" s="23"/>
      <c r="I573" s="23"/>
      <c r="J573" s="32">
        <f>-L577</f>
        <v>2200474767</v>
      </c>
      <c r="K573" s="41"/>
      <c r="L573" s="24">
        <v>8210341121</v>
      </c>
    </row>
    <row r="574" spans="2:12" x14ac:dyDescent="0.3">
      <c r="B574" s="12"/>
      <c r="C574" s="13" t="s">
        <v>202</v>
      </c>
      <c r="D574" s="23"/>
      <c r="E574" s="23"/>
      <c r="F574" s="23"/>
      <c r="G574" s="23"/>
      <c r="H574" s="23"/>
      <c r="I574" s="23"/>
      <c r="J574" s="32">
        <f>'[1]lead sheet'!G158+'[1]lead sheet'!G159+'[1]lead sheet'!G160</f>
        <v>33315589556</v>
      </c>
      <c r="K574" s="41"/>
      <c r="L574" s="24">
        <v>30971712624</v>
      </c>
    </row>
    <row r="575" spans="2:12" x14ac:dyDescent="0.3">
      <c r="B575" s="12"/>
      <c r="C575" s="13" t="s">
        <v>246</v>
      </c>
      <c r="D575" s="23"/>
      <c r="E575" s="23"/>
      <c r="F575" s="23"/>
      <c r="G575" s="23"/>
      <c r="H575" s="23"/>
      <c r="I575" s="23"/>
      <c r="J575" s="37">
        <f>'[1]lead sheet'!G162+'[1]lead sheet'!G163+'[1]lead sheet'!G164+'[1]lead sheet'!G165+'[1]lead sheet'!G166+'[1]lead sheet'!G167+'[1]lead sheet'!G168+'[1]lead sheet'!G169</f>
        <v>101252061</v>
      </c>
      <c r="K575" s="26"/>
      <c r="L575" s="27">
        <v>172017032</v>
      </c>
    </row>
    <row r="576" spans="2:12" x14ac:dyDescent="0.3">
      <c r="B576" s="12"/>
      <c r="C576" s="13"/>
      <c r="D576" s="23"/>
      <c r="E576" s="23"/>
      <c r="F576" s="23"/>
      <c r="G576" s="23"/>
      <c r="H576" s="23"/>
      <c r="I576" s="23"/>
      <c r="J576" s="24">
        <f>SUM(J573:J575)</f>
        <v>35617316384</v>
      </c>
      <c r="K576" s="41"/>
      <c r="L576" s="24">
        <f>SUM(L573:L575)</f>
        <v>39354070777</v>
      </c>
    </row>
    <row r="577" spans="2:12" x14ac:dyDescent="0.3">
      <c r="B577" s="12"/>
      <c r="C577" s="13" t="s">
        <v>247</v>
      </c>
      <c r="D577" s="23"/>
      <c r="E577" s="23"/>
      <c r="F577" s="23"/>
      <c r="G577" s="23"/>
      <c r="H577" s="23"/>
      <c r="I577" s="23"/>
      <c r="J577" s="32">
        <f>-'PG 1- 5, PG 7-13, PG 16-18'!J120</f>
        <v>-4019967863</v>
      </c>
      <c r="K577" s="41"/>
      <c r="L577" s="24">
        <v>-2200474767</v>
      </c>
    </row>
    <row r="578" spans="2:12" ht="7.5" customHeight="1" x14ac:dyDescent="0.3">
      <c r="B578" s="12"/>
      <c r="C578" s="13"/>
      <c r="D578" s="23"/>
      <c r="E578" s="23"/>
      <c r="F578" s="23"/>
      <c r="G578" s="23"/>
      <c r="H578" s="23"/>
      <c r="I578" s="23"/>
      <c r="J578" s="2"/>
      <c r="K578" s="26"/>
      <c r="L578" s="27"/>
    </row>
    <row r="579" spans="2:12" ht="16.2" thickBot="1" x14ac:dyDescent="0.35">
      <c r="B579" s="12"/>
      <c r="C579" s="13"/>
      <c r="D579" s="23"/>
      <c r="E579" s="23"/>
      <c r="F579" s="23"/>
      <c r="G579" s="23"/>
      <c r="H579" s="23"/>
      <c r="I579" s="23"/>
      <c r="J579" s="61">
        <f>SUM(J576:J577)</f>
        <v>31597348521</v>
      </c>
      <c r="K579" s="26"/>
      <c r="L579" s="28">
        <f>SUM(L576:L577)</f>
        <v>37153596010</v>
      </c>
    </row>
    <row r="580" spans="2:12" ht="6" customHeight="1" thickTop="1" x14ac:dyDescent="0.3">
      <c r="B580" s="12"/>
      <c r="C580" s="23"/>
      <c r="D580" s="23"/>
      <c r="E580" s="23"/>
      <c r="F580" s="23"/>
      <c r="G580" s="23"/>
      <c r="H580" s="23"/>
      <c r="I580" s="23"/>
      <c r="J580" s="2"/>
      <c r="K580" s="2"/>
      <c r="L580" s="2"/>
    </row>
    <row r="581" spans="2:12" ht="13.5" customHeight="1" x14ac:dyDescent="0.3">
      <c r="B581" s="236" t="s">
        <v>248</v>
      </c>
      <c r="C581" s="23" t="s">
        <v>74</v>
      </c>
      <c r="D581" s="23"/>
      <c r="E581" s="23"/>
      <c r="F581" s="23"/>
      <c r="G581" s="23"/>
      <c r="H581" s="23"/>
      <c r="I581" s="23"/>
      <c r="J581" s="16"/>
      <c r="K581" s="234"/>
      <c r="L581" s="234"/>
    </row>
    <row r="582" spans="2:12" ht="12" customHeight="1" x14ac:dyDescent="0.3">
      <c r="B582" s="12"/>
      <c r="C582" s="23"/>
      <c r="D582" s="23"/>
      <c r="E582" s="23"/>
      <c r="F582" s="23"/>
      <c r="G582" s="23"/>
      <c r="H582" s="23"/>
      <c r="I582" s="23"/>
      <c r="J582" s="234">
        <f>J564</f>
        <v>2023</v>
      </c>
      <c r="K582" s="234"/>
      <c r="L582" s="234">
        <f>L564</f>
        <v>2022</v>
      </c>
    </row>
    <row r="583" spans="2:12" ht="12.45" customHeight="1" x14ac:dyDescent="0.3">
      <c r="B583" s="12"/>
      <c r="C583" s="23"/>
      <c r="D583" s="23"/>
      <c r="E583" s="23"/>
      <c r="F583" s="23"/>
      <c r="G583" s="23"/>
      <c r="H583" s="23"/>
      <c r="I583" s="23"/>
      <c r="J583" s="21" t="s">
        <v>40</v>
      </c>
      <c r="K583" s="289"/>
      <c r="L583" s="21" t="s">
        <v>40</v>
      </c>
    </row>
    <row r="584" spans="2:12" x14ac:dyDescent="0.3">
      <c r="B584" s="19"/>
      <c r="C584" s="13" t="s">
        <v>249</v>
      </c>
      <c r="D584" s="13"/>
      <c r="E584" s="13"/>
      <c r="F584" s="13"/>
      <c r="G584" s="13"/>
      <c r="H584" s="13"/>
      <c r="I584" s="13"/>
      <c r="J584" s="14">
        <f>'[1]lead sheet'!G128</f>
        <v>15058257</v>
      </c>
      <c r="K584" s="40"/>
      <c r="L584" s="40">
        <v>23071289</v>
      </c>
    </row>
    <row r="585" spans="2:12" x14ac:dyDescent="0.3">
      <c r="B585" s="19"/>
      <c r="C585" s="13" t="s">
        <v>250</v>
      </c>
      <c r="D585" s="13"/>
      <c r="E585" s="13"/>
      <c r="F585" s="13"/>
      <c r="G585" s="13"/>
      <c r="H585" s="13"/>
      <c r="I585" s="13"/>
      <c r="J585" s="14">
        <v>0</v>
      </c>
      <c r="K585" s="40"/>
      <c r="L585" s="40">
        <v>6151111</v>
      </c>
    </row>
    <row r="586" spans="2:12" x14ac:dyDescent="0.3">
      <c r="B586" s="19"/>
      <c r="C586" s="13" t="s">
        <v>251</v>
      </c>
      <c r="D586" s="13"/>
      <c r="E586" s="13"/>
      <c r="F586" s="13"/>
      <c r="G586" s="13"/>
      <c r="H586" s="13"/>
      <c r="I586" s="13"/>
      <c r="J586" s="14">
        <f>'[1]lead sheet'!G141+'[1]lead sheet'!G142+'[1]lead sheet'!G143+'[1]lead sheet'!G132+'[1]lead sheet'!G133+'[1]lead sheet'!G134+'[1]lead sheet'!G135+'[1]lead sheet'!G127</f>
        <v>50491601</v>
      </c>
      <c r="K586" s="40"/>
      <c r="L586" s="40">
        <v>60775552</v>
      </c>
    </row>
    <row r="587" spans="2:12" x14ac:dyDescent="0.3">
      <c r="B587" s="19"/>
      <c r="C587" s="13" t="s">
        <v>252</v>
      </c>
      <c r="D587" s="13"/>
      <c r="E587" s="13"/>
      <c r="F587" s="13"/>
      <c r="G587" s="13"/>
      <c r="H587" s="13"/>
      <c r="I587" s="13"/>
      <c r="J587" s="14">
        <f>'[1]lead sheet'!G131</f>
        <v>14000000</v>
      </c>
      <c r="K587" s="40"/>
      <c r="L587" s="40">
        <v>18000000</v>
      </c>
    </row>
    <row r="588" spans="2:12" x14ac:dyDescent="0.3">
      <c r="B588" s="19"/>
      <c r="C588" s="13" t="s">
        <v>253</v>
      </c>
      <c r="D588" s="13"/>
      <c r="E588" s="13"/>
      <c r="F588" s="13"/>
      <c r="G588" s="13"/>
      <c r="H588" s="13"/>
      <c r="I588" s="13"/>
      <c r="J588" s="14">
        <f>'[1]lead sheet'!G138+'[1]lead sheet'!G139+'[1]lead sheet'!G140</f>
        <v>108294559</v>
      </c>
      <c r="K588" s="40"/>
      <c r="L588" s="40">
        <v>106683700</v>
      </c>
    </row>
    <row r="589" spans="2:12" ht="1.05" customHeight="1" x14ac:dyDescent="0.3">
      <c r="B589" s="19"/>
      <c r="C589" s="13"/>
      <c r="D589" s="13"/>
      <c r="E589" s="13"/>
      <c r="F589" s="13"/>
      <c r="G589" s="13"/>
      <c r="H589" s="13"/>
      <c r="I589" s="13"/>
      <c r="J589" s="37"/>
      <c r="K589" s="24"/>
      <c r="L589" s="27"/>
    </row>
    <row r="590" spans="2:12" ht="16.2" thickBot="1" x14ac:dyDescent="0.35">
      <c r="B590" s="19"/>
      <c r="C590" s="23"/>
      <c r="D590" s="23"/>
      <c r="E590" s="23"/>
      <c r="F590" s="23"/>
      <c r="G590" s="23"/>
      <c r="H590" s="23"/>
      <c r="I590" s="23"/>
      <c r="J590" s="62">
        <f>SUM(J584:J589)</f>
        <v>187844417</v>
      </c>
      <c r="K590" s="26"/>
      <c r="L590" s="63">
        <f>SUM(L584:L589)</f>
        <v>214681652</v>
      </c>
    </row>
    <row r="591" spans="2:12" ht="7.5" customHeight="1" x14ac:dyDescent="0.3">
      <c r="B591" s="19"/>
      <c r="C591" s="13"/>
      <c r="D591" s="13"/>
      <c r="E591" s="13"/>
      <c r="F591" s="13"/>
      <c r="G591" s="13"/>
      <c r="H591" s="13"/>
      <c r="I591" s="13"/>
      <c r="J591" s="14"/>
      <c r="K591" s="15"/>
      <c r="L591" s="15"/>
    </row>
    <row r="592" spans="2:12" ht="13.5" customHeight="1" x14ac:dyDescent="0.3">
      <c r="B592" s="290" t="s">
        <v>254</v>
      </c>
      <c r="C592" s="23" t="s">
        <v>76</v>
      </c>
      <c r="D592" s="13"/>
      <c r="E592" s="13"/>
      <c r="F592" s="13"/>
      <c r="G592" s="13"/>
      <c r="H592" s="13"/>
      <c r="I592" s="13"/>
      <c r="J592" s="20">
        <v>2023</v>
      </c>
      <c r="K592" s="234"/>
      <c r="L592" s="234">
        <v>2022</v>
      </c>
    </row>
    <row r="593" spans="2:12" ht="13.5" customHeight="1" x14ac:dyDescent="0.3">
      <c r="B593" s="19"/>
      <c r="C593" s="13"/>
      <c r="D593" s="13"/>
      <c r="E593" s="13"/>
      <c r="F593" s="13"/>
      <c r="G593" s="13"/>
      <c r="H593" s="13"/>
      <c r="I593" s="13"/>
      <c r="J593" s="21" t="s">
        <v>40</v>
      </c>
      <c r="K593" s="289"/>
      <c r="L593" s="21" t="s">
        <v>40</v>
      </c>
    </row>
    <row r="594" spans="2:12" x14ac:dyDescent="0.3">
      <c r="B594" s="19"/>
      <c r="C594" s="2" t="s">
        <v>255</v>
      </c>
      <c r="D594" s="13"/>
      <c r="E594" s="13"/>
      <c r="F594" s="13"/>
      <c r="G594" s="13"/>
      <c r="H594" s="13"/>
      <c r="I594" s="13"/>
      <c r="J594" s="14">
        <f>'[1]lead sheet'!G295</f>
        <v>23311790</v>
      </c>
      <c r="K594" s="64"/>
      <c r="L594" s="65">
        <v>23347762</v>
      </c>
    </row>
    <row r="595" spans="2:12" x14ac:dyDescent="0.3">
      <c r="B595" s="19"/>
      <c r="C595" s="2" t="s">
        <v>256</v>
      </c>
      <c r="D595" s="13"/>
      <c r="E595" s="13"/>
      <c r="F595" s="13"/>
      <c r="G595" s="13"/>
      <c r="H595" s="13"/>
      <c r="I595" s="13"/>
      <c r="J595" s="14">
        <f>'[1]lead sheet'!G289</f>
        <v>266374190</v>
      </c>
      <c r="K595" s="64"/>
      <c r="L595" s="65">
        <v>228562482</v>
      </c>
    </row>
    <row r="596" spans="2:12" x14ac:dyDescent="0.3">
      <c r="B596" s="19"/>
      <c r="C596" s="2" t="s">
        <v>257</v>
      </c>
      <c r="D596" s="13"/>
      <c r="E596" s="13"/>
      <c r="F596" s="13"/>
      <c r="G596" s="13"/>
      <c r="H596" s="13"/>
      <c r="I596" s="13"/>
      <c r="J596" s="14">
        <f>'[1]lead sheet'!G297</f>
        <v>27117642</v>
      </c>
      <c r="K596" s="64"/>
      <c r="L596" s="65">
        <v>27202608</v>
      </c>
    </row>
    <row r="597" spans="2:12" x14ac:dyDescent="0.3">
      <c r="B597" s="19"/>
      <c r="C597" s="2" t="s">
        <v>258</v>
      </c>
      <c r="D597" s="13"/>
      <c r="E597" s="13"/>
      <c r="F597" s="13"/>
      <c r="G597" s="13"/>
      <c r="H597" s="13"/>
      <c r="I597" s="13"/>
      <c r="J597" s="14">
        <f>'[1]lead sheet'!G298</f>
        <v>8638197</v>
      </c>
      <c r="K597" s="64"/>
      <c r="L597" s="65">
        <v>0</v>
      </c>
    </row>
    <row r="598" spans="2:12" x14ac:dyDescent="0.3">
      <c r="B598" s="19"/>
      <c r="C598" s="2" t="s">
        <v>259</v>
      </c>
      <c r="D598" s="13"/>
      <c r="E598" s="13"/>
      <c r="F598" s="13"/>
      <c r="G598" s="13"/>
      <c r="H598" s="13"/>
      <c r="I598" s="13"/>
      <c r="J598" s="14">
        <f>'[1]lead sheet'!G302</f>
        <v>3200000</v>
      </c>
      <c r="K598" s="64"/>
      <c r="L598" s="65">
        <v>2900000</v>
      </c>
    </row>
    <row r="599" spans="2:12" x14ac:dyDescent="0.3">
      <c r="B599" s="19"/>
      <c r="C599" s="2" t="s">
        <v>260</v>
      </c>
      <c r="D599" s="13"/>
      <c r="E599" s="13"/>
      <c r="F599" s="13"/>
      <c r="G599" s="13"/>
      <c r="H599" s="13"/>
      <c r="I599" s="13"/>
      <c r="J599" s="14">
        <f>'[1]lead sheet'!G308</f>
        <v>47637664</v>
      </c>
      <c r="K599" s="64"/>
      <c r="L599" s="65">
        <v>45987745</v>
      </c>
    </row>
    <row r="600" spans="2:12" x14ac:dyDescent="0.3">
      <c r="B600" s="19"/>
      <c r="C600" s="2" t="s">
        <v>261</v>
      </c>
      <c r="D600" s="13"/>
      <c r="E600" s="13"/>
      <c r="F600" s="13"/>
      <c r="G600" s="13"/>
      <c r="H600" s="13"/>
      <c r="I600" s="13"/>
      <c r="J600" s="14">
        <f>'[1]lead sheet'!G313</f>
        <v>637342</v>
      </c>
      <c r="K600" s="64"/>
      <c r="L600" s="65">
        <v>949247</v>
      </c>
    </row>
    <row r="601" spans="2:12" x14ac:dyDescent="0.3">
      <c r="B601" s="19"/>
      <c r="C601" s="2" t="s">
        <v>262</v>
      </c>
      <c r="D601" s="13"/>
      <c r="E601" s="13"/>
      <c r="F601" s="13"/>
      <c r="G601" s="13"/>
      <c r="H601" s="13"/>
      <c r="I601" s="13"/>
      <c r="J601" s="14">
        <f>'[1]lead sheet'!G332</f>
        <v>10022256</v>
      </c>
      <c r="K601" s="64"/>
      <c r="L601" s="65">
        <v>9580567</v>
      </c>
    </row>
    <row r="602" spans="2:12" x14ac:dyDescent="0.3">
      <c r="B602" s="19"/>
      <c r="C602" s="2" t="s">
        <v>263</v>
      </c>
      <c r="D602" s="13"/>
      <c r="E602" s="13"/>
      <c r="F602" s="13"/>
      <c r="G602" s="13"/>
      <c r="H602" s="13"/>
      <c r="I602" s="13"/>
      <c r="J602" s="14">
        <f>'[1]lead sheet'!G552</f>
        <v>41434257</v>
      </c>
      <c r="K602" s="64"/>
      <c r="L602" s="65">
        <v>31340000</v>
      </c>
    </row>
    <row r="603" spans="2:12" x14ac:dyDescent="0.3">
      <c r="B603" s="19"/>
      <c r="C603" s="2" t="s">
        <v>264</v>
      </c>
      <c r="D603" s="13"/>
      <c r="E603" s="13"/>
      <c r="F603" s="13"/>
      <c r="G603" s="13"/>
      <c r="H603" s="13"/>
      <c r="I603" s="13"/>
      <c r="J603" s="14">
        <f>'[1]lead sheet'!G350</f>
        <v>6229483</v>
      </c>
      <c r="K603" s="64"/>
      <c r="L603" s="65">
        <v>4786901</v>
      </c>
    </row>
    <row r="604" spans="2:12" x14ac:dyDescent="0.3">
      <c r="B604" s="19"/>
      <c r="C604" s="2" t="s">
        <v>265</v>
      </c>
      <c r="D604" s="13"/>
      <c r="E604" s="13"/>
      <c r="F604" s="13"/>
      <c r="G604" s="13"/>
      <c r="H604" s="13"/>
      <c r="I604" s="13"/>
      <c r="J604" s="14">
        <f>'[1]lead sheet'!G361</f>
        <v>3564736</v>
      </c>
      <c r="K604" s="64"/>
      <c r="L604" s="65">
        <v>1663153</v>
      </c>
    </row>
    <row r="605" spans="2:12" x14ac:dyDescent="0.3">
      <c r="B605" s="19"/>
      <c r="C605" s="2" t="s">
        <v>266</v>
      </c>
      <c r="D605" s="13"/>
      <c r="E605" s="13"/>
      <c r="F605" s="13"/>
      <c r="G605" s="13"/>
      <c r="H605" s="13"/>
      <c r="I605" s="13"/>
      <c r="J605" s="14">
        <f>'[1]lead sheet'!G373</f>
        <v>3587487</v>
      </c>
      <c r="K605" s="64"/>
      <c r="L605" s="65">
        <v>2506632</v>
      </c>
    </row>
    <row r="606" spans="2:12" x14ac:dyDescent="0.3">
      <c r="B606" s="19"/>
      <c r="C606" s="2" t="s">
        <v>267</v>
      </c>
      <c r="D606" s="13"/>
      <c r="E606" s="13"/>
      <c r="F606" s="13"/>
      <c r="G606" s="13"/>
      <c r="H606" s="13"/>
      <c r="I606" s="13"/>
      <c r="J606" s="14">
        <f>'[1]lead sheet'!G387</f>
        <v>4077918</v>
      </c>
      <c r="K606" s="64"/>
      <c r="L606" s="65">
        <v>8004244</v>
      </c>
    </row>
    <row r="607" spans="2:12" x14ac:dyDescent="0.3">
      <c r="B607" s="19"/>
      <c r="C607" s="2" t="s">
        <v>268</v>
      </c>
      <c r="D607" s="13"/>
      <c r="E607" s="13"/>
      <c r="F607" s="13"/>
      <c r="G607" s="13"/>
      <c r="H607" s="13"/>
      <c r="I607" s="13"/>
      <c r="J607" s="14">
        <f>'[1]lead sheet'!G396</f>
        <v>9490199</v>
      </c>
      <c r="K607" s="64"/>
      <c r="L607" s="65">
        <v>7363479</v>
      </c>
    </row>
    <row r="608" spans="2:12" x14ac:dyDescent="0.3">
      <c r="C608" s="2" t="s">
        <v>269</v>
      </c>
      <c r="D608" s="13"/>
      <c r="E608" s="13"/>
      <c r="F608" s="13"/>
      <c r="G608" s="13"/>
      <c r="H608" s="13"/>
      <c r="J608" s="14">
        <f>'[1]lead sheet'!G408</f>
        <v>5953660</v>
      </c>
      <c r="K608" s="64"/>
      <c r="L608" s="65">
        <v>5107009</v>
      </c>
    </row>
    <row r="609" spans="2:12" ht="15" customHeight="1" x14ac:dyDescent="0.3">
      <c r="B609" s="19"/>
      <c r="C609" s="2" t="s">
        <v>270</v>
      </c>
      <c r="D609" s="13"/>
      <c r="E609" s="13"/>
      <c r="F609" s="13"/>
      <c r="G609" s="13"/>
      <c r="H609" s="13"/>
      <c r="I609" s="13"/>
      <c r="J609" s="14">
        <f>'[1]lead sheet'!G413</f>
        <v>32160000</v>
      </c>
      <c r="K609" s="64"/>
      <c r="L609" s="65">
        <v>33840000</v>
      </c>
    </row>
    <row r="610" spans="2:12" ht="13.05" customHeight="1" x14ac:dyDescent="0.3">
      <c r="B610" s="19"/>
      <c r="C610" s="2" t="s">
        <v>271</v>
      </c>
      <c r="D610" s="13"/>
      <c r="E610" s="13"/>
      <c r="F610" s="13"/>
      <c r="G610" s="13"/>
      <c r="H610" s="13"/>
      <c r="I610" s="13"/>
      <c r="J610" s="14">
        <f>'[1]lead sheet'!G418</f>
        <v>4239741</v>
      </c>
      <c r="K610" s="64"/>
      <c r="L610" s="65">
        <v>5632341</v>
      </c>
    </row>
    <row r="611" spans="2:12" ht="13.95" customHeight="1" x14ac:dyDescent="0.3">
      <c r="B611" s="19"/>
      <c r="C611" s="2" t="s">
        <v>272</v>
      </c>
      <c r="D611" s="13"/>
      <c r="E611" s="13"/>
      <c r="F611" s="13"/>
      <c r="G611" s="13"/>
      <c r="H611" s="13"/>
      <c r="I611" s="13"/>
      <c r="J611" s="14">
        <f>'[1]lead sheet'!G422</f>
        <v>633540</v>
      </c>
      <c r="K611" s="64"/>
      <c r="L611" s="65">
        <v>224413</v>
      </c>
    </row>
    <row r="612" spans="2:12" ht="13.5" customHeight="1" x14ac:dyDescent="0.3">
      <c r="B612" s="19"/>
      <c r="C612" s="2" t="s">
        <v>273</v>
      </c>
      <c r="D612" s="13"/>
      <c r="E612" s="13"/>
      <c r="F612" s="13"/>
      <c r="G612" s="13"/>
      <c r="H612" s="13"/>
      <c r="I612" s="13"/>
      <c r="J612" s="14">
        <f>'[1]lead sheet'!G440</f>
        <v>5081638</v>
      </c>
      <c r="K612" s="64"/>
      <c r="L612" s="65">
        <v>4281510</v>
      </c>
    </row>
    <row r="613" spans="2:12" ht="14.55" customHeight="1" x14ac:dyDescent="0.3">
      <c r="B613" s="19"/>
      <c r="C613" s="2" t="s">
        <v>274</v>
      </c>
      <c r="D613" s="13"/>
      <c r="E613" s="13"/>
      <c r="F613" s="13"/>
      <c r="G613" s="13"/>
      <c r="H613" s="13"/>
      <c r="I613" s="13"/>
      <c r="J613" s="14">
        <f>'[1]lead sheet'!G446</f>
        <v>3757335</v>
      </c>
      <c r="K613" s="64"/>
      <c r="L613" s="65">
        <v>3883703</v>
      </c>
    </row>
    <row r="614" spans="2:12" ht="14.55" customHeight="1" x14ac:dyDescent="0.3">
      <c r="B614" s="19"/>
      <c r="C614" s="2" t="s">
        <v>275</v>
      </c>
      <c r="D614" s="13"/>
      <c r="E614" s="13"/>
      <c r="F614" s="13"/>
      <c r="G614" s="13"/>
      <c r="H614" s="13"/>
      <c r="I614" s="13"/>
      <c r="J614" s="14">
        <f>'[1]lead sheet'!G554</f>
        <v>1111131.7775943072</v>
      </c>
      <c r="K614" s="64"/>
      <c r="L614" s="65">
        <v>0</v>
      </c>
    </row>
    <row r="615" spans="2:12" ht="13.95" customHeight="1" x14ac:dyDescent="0.3">
      <c r="B615" s="19"/>
      <c r="C615" s="2" t="s">
        <v>276</v>
      </c>
      <c r="D615" s="13"/>
      <c r="E615" s="13"/>
      <c r="F615" s="13"/>
      <c r="G615" s="13"/>
      <c r="H615" s="13"/>
      <c r="I615" s="13"/>
      <c r="J615" s="14">
        <f>'[1]lead sheet'!G451</f>
        <v>1573991</v>
      </c>
      <c r="K615" s="64"/>
      <c r="L615" s="65">
        <v>2568011</v>
      </c>
    </row>
    <row r="616" spans="2:12" ht="14.55" customHeight="1" x14ac:dyDescent="0.3">
      <c r="B616" s="19"/>
      <c r="C616" s="2" t="s">
        <v>277</v>
      </c>
      <c r="D616" s="13"/>
      <c r="E616" s="13"/>
      <c r="F616" s="13"/>
      <c r="G616" s="13"/>
      <c r="H616" s="13"/>
      <c r="I616" s="13"/>
      <c r="J616" s="14">
        <f>'[1]lead sheet'!G463</f>
        <v>6378200</v>
      </c>
      <c r="K616" s="64"/>
      <c r="L616" s="65">
        <v>4946240</v>
      </c>
    </row>
    <row r="617" spans="2:12" ht="14.55" customHeight="1" x14ac:dyDescent="0.3">
      <c r="B617" s="19"/>
      <c r="C617" s="2" t="s">
        <v>278</v>
      </c>
      <c r="D617" s="13"/>
      <c r="E617" s="13"/>
      <c r="F617" s="13"/>
      <c r="G617" s="13"/>
      <c r="H617" s="13"/>
      <c r="I617" s="13"/>
      <c r="J617" s="14">
        <f>'[1]lead sheet'!G477</f>
        <v>13612436</v>
      </c>
      <c r="K617" s="64"/>
      <c r="L617" s="65">
        <v>12801719</v>
      </c>
    </row>
    <row r="618" spans="2:12" ht="14.55" customHeight="1" x14ac:dyDescent="0.3">
      <c r="B618" s="19"/>
      <c r="C618" s="2" t="s">
        <v>279</v>
      </c>
      <c r="D618" s="13"/>
      <c r="E618" s="13"/>
      <c r="F618" s="13"/>
      <c r="G618" s="13"/>
      <c r="H618" s="13"/>
      <c r="I618" s="13"/>
      <c r="J618" s="14">
        <f>'[1]lead sheet'!G473</f>
        <v>256343</v>
      </c>
      <c r="K618" s="64"/>
      <c r="L618" s="65">
        <v>2249838</v>
      </c>
    </row>
    <row r="619" spans="2:12" ht="14.55" customHeight="1" x14ac:dyDescent="0.3">
      <c r="B619" s="19"/>
      <c r="C619" s="2" t="s">
        <v>280</v>
      </c>
      <c r="D619" s="13"/>
      <c r="E619" s="13"/>
      <c r="F619" s="13"/>
      <c r="G619" s="13"/>
      <c r="H619" s="13"/>
      <c r="I619" s="13"/>
      <c r="J619" s="14">
        <f>'[1]lead sheet'!G482</f>
        <v>2898000</v>
      </c>
      <c r="K619" s="64"/>
      <c r="L619" s="65">
        <v>3672950</v>
      </c>
    </row>
    <row r="620" spans="2:12" ht="13.05" customHeight="1" x14ac:dyDescent="0.3">
      <c r="B620" s="19"/>
      <c r="C620" s="2" t="s">
        <v>281</v>
      </c>
      <c r="D620" s="13"/>
      <c r="E620" s="13"/>
      <c r="F620" s="13"/>
      <c r="G620" s="13"/>
      <c r="H620" s="13"/>
      <c r="I620" s="13"/>
      <c r="J620" s="14">
        <f>'[1]lead sheet'!G488</f>
        <v>255790</v>
      </c>
      <c r="K620" s="64"/>
      <c r="L620" s="65">
        <v>1448158</v>
      </c>
    </row>
    <row r="621" spans="2:12" ht="15.45" customHeight="1" x14ac:dyDescent="0.3">
      <c r="B621" s="19"/>
      <c r="C621" s="2" t="s">
        <v>282</v>
      </c>
      <c r="D621" s="13"/>
      <c r="E621" s="13"/>
      <c r="F621" s="13"/>
      <c r="G621" s="13"/>
      <c r="H621" s="13"/>
      <c r="I621" s="13"/>
      <c r="J621" s="32">
        <f>'[1]lead sheet'!G491</f>
        <v>174120</v>
      </c>
      <c r="K621" s="66"/>
      <c r="L621" s="67">
        <v>350111</v>
      </c>
    </row>
    <row r="622" spans="2:12" ht="15.45" customHeight="1" x14ac:dyDescent="0.3">
      <c r="B622" s="19"/>
      <c r="C622" s="11" t="s">
        <v>283</v>
      </c>
      <c r="D622" s="13"/>
      <c r="E622" s="13"/>
      <c r="F622" s="13"/>
      <c r="G622" s="13"/>
      <c r="H622" s="291"/>
      <c r="I622" s="13"/>
      <c r="J622" s="32">
        <f>'[1]lead sheet'!G556</f>
        <v>73801228</v>
      </c>
      <c r="K622" s="66"/>
      <c r="L622" s="67">
        <v>0</v>
      </c>
    </row>
    <row r="623" spans="2:12" ht="13.5" customHeight="1" x14ac:dyDescent="0.3">
      <c r="B623" s="19"/>
      <c r="C623" s="2" t="s">
        <v>284</v>
      </c>
      <c r="D623" s="13"/>
      <c r="E623" s="13"/>
      <c r="F623" s="13"/>
      <c r="G623" s="13"/>
      <c r="H623" s="13"/>
      <c r="I623" s="13"/>
      <c r="J623" s="32">
        <f>'[1]lead sheet'!G495</f>
        <v>5402476</v>
      </c>
      <c r="K623" s="64"/>
      <c r="L623" s="67">
        <v>0</v>
      </c>
    </row>
    <row r="624" spans="2:12" ht="16.2" thickBot="1" x14ac:dyDescent="0.35">
      <c r="B624" s="19"/>
      <c r="D624" s="13"/>
      <c r="E624" s="13"/>
      <c r="F624" s="13"/>
      <c r="G624" s="13"/>
      <c r="H624" s="13"/>
      <c r="I624" s="13"/>
      <c r="J624" s="68">
        <f>SUM(J594:J623)+0.5</f>
        <v>612612791.27759433</v>
      </c>
      <c r="K624" s="64"/>
      <c r="L624" s="68">
        <f>SUM(L594:L623)</f>
        <v>475200823</v>
      </c>
    </row>
    <row r="625" spans="2:12" ht="16.2" thickTop="1" x14ac:dyDescent="0.3">
      <c r="B625" s="12" t="s">
        <v>32</v>
      </c>
      <c r="C625" s="13"/>
      <c r="D625" s="13"/>
      <c r="E625" s="13"/>
      <c r="F625" s="13"/>
      <c r="G625" s="13"/>
      <c r="H625" s="13"/>
      <c r="I625" s="13"/>
      <c r="J625" s="14"/>
      <c r="K625" s="40"/>
      <c r="L625" s="15"/>
    </row>
    <row r="626" spans="2:12" x14ac:dyDescent="0.3">
      <c r="B626" s="12" t="s">
        <v>102</v>
      </c>
      <c r="C626" s="13"/>
      <c r="D626" s="13"/>
      <c r="E626" s="13"/>
      <c r="F626" s="13"/>
      <c r="G626" s="13"/>
      <c r="H626" s="13"/>
      <c r="I626" s="13"/>
      <c r="J626" s="14"/>
      <c r="K626" s="40"/>
      <c r="L626" s="15"/>
    </row>
    <row r="627" spans="2:12" x14ac:dyDescent="0.3">
      <c r="B627" s="12" t="s">
        <v>70</v>
      </c>
      <c r="C627" s="13"/>
      <c r="D627" s="13"/>
      <c r="E627" s="13"/>
      <c r="F627" s="13"/>
      <c r="G627" s="13"/>
      <c r="H627" s="13"/>
      <c r="I627" s="13"/>
      <c r="J627" s="14"/>
      <c r="K627" s="15"/>
      <c r="L627" s="15"/>
    </row>
    <row r="628" spans="2:12" ht="16.2" thickBot="1" x14ac:dyDescent="0.35">
      <c r="B628" s="353" t="s">
        <v>36</v>
      </c>
      <c r="C628" s="354"/>
      <c r="D628" s="354"/>
      <c r="E628" s="354"/>
      <c r="F628" s="354"/>
      <c r="G628" s="354"/>
      <c r="H628" s="354"/>
      <c r="I628" s="354"/>
      <c r="J628" s="354"/>
      <c r="K628" s="354"/>
      <c r="L628" s="354"/>
    </row>
    <row r="629" spans="2:12" x14ac:dyDescent="0.3">
      <c r="B629" s="12"/>
      <c r="C629" s="13"/>
      <c r="D629" s="13"/>
      <c r="E629" s="13"/>
      <c r="F629" s="13"/>
      <c r="G629" s="13"/>
      <c r="H629" s="13"/>
      <c r="I629" s="13"/>
      <c r="J629" s="14"/>
      <c r="K629" s="15"/>
      <c r="L629" s="15"/>
    </row>
    <row r="630" spans="2:12" x14ac:dyDescent="0.3">
      <c r="B630" s="12"/>
      <c r="C630" s="13"/>
      <c r="D630" s="13"/>
      <c r="E630" s="13"/>
      <c r="F630" s="13"/>
      <c r="G630" s="13"/>
      <c r="H630" s="13"/>
      <c r="I630" s="13"/>
      <c r="J630" s="20">
        <v>2023</v>
      </c>
      <c r="K630" s="234"/>
      <c r="L630" s="234">
        <v>2022</v>
      </c>
    </row>
    <row r="631" spans="2:12" x14ac:dyDescent="0.3">
      <c r="B631" s="12"/>
      <c r="C631" s="13"/>
      <c r="D631" s="13"/>
      <c r="E631" s="13"/>
      <c r="F631" s="13"/>
      <c r="G631" s="13"/>
      <c r="H631" s="13"/>
      <c r="I631" s="13"/>
      <c r="J631" s="21" t="s">
        <v>40</v>
      </c>
      <c r="K631" s="289"/>
      <c r="L631" s="21" t="s">
        <v>40</v>
      </c>
    </row>
    <row r="632" spans="2:12" x14ac:dyDescent="0.3">
      <c r="B632" s="290" t="s">
        <v>285</v>
      </c>
      <c r="C632" s="3" t="s">
        <v>286</v>
      </c>
      <c r="D632" s="13"/>
      <c r="E632" s="13"/>
      <c r="F632" s="13"/>
      <c r="G632" s="13"/>
      <c r="H632" s="13"/>
      <c r="I632" s="13"/>
      <c r="J632" s="69">
        <f>J182</f>
        <v>-427314700.27759433</v>
      </c>
      <c r="K632" s="64"/>
      <c r="L632" s="64">
        <v>-1973618735</v>
      </c>
    </row>
    <row r="633" spans="2:12" x14ac:dyDescent="0.3">
      <c r="B633" s="19"/>
      <c r="C633" s="2" t="s">
        <v>287</v>
      </c>
      <c r="D633" s="13"/>
      <c r="E633" s="13"/>
      <c r="F633" s="13"/>
      <c r="G633" s="13"/>
      <c r="H633" s="13"/>
      <c r="I633" s="13"/>
      <c r="J633" s="14"/>
      <c r="K633" s="64"/>
      <c r="L633" s="65"/>
    </row>
    <row r="634" spans="2:12" x14ac:dyDescent="0.3">
      <c r="B634" s="19"/>
      <c r="C634" s="2" t="s">
        <v>83</v>
      </c>
      <c r="D634" s="13"/>
      <c r="E634" s="13"/>
      <c r="F634" s="13"/>
      <c r="G634" s="13"/>
      <c r="H634" s="13"/>
      <c r="I634" s="13"/>
      <c r="J634" s="14">
        <f>J596+J597</f>
        <v>35755839</v>
      </c>
      <c r="K634" s="64"/>
      <c r="L634" s="65">
        <v>27202608</v>
      </c>
    </row>
    <row r="635" spans="2:12" x14ac:dyDescent="0.3">
      <c r="B635" s="19"/>
      <c r="C635" s="2" t="s">
        <v>288</v>
      </c>
      <c r="D635" s="13"/>
      <c r="E635" s="13"/>
      <c r="F635" s="13"/>
      <c r="G635" s="13"/>
      <c r="H635" s="13"/>
      <c r="I635" s="13"/>
      <c r="J635" s="14">
        <f>J619</f>
        <v>2898000</v>
      </c>
      <c r="K635" s="64"/>
      <c r="L635" s="65">
        <v>3672950</v>
      </c>
    </row>
    <row r="636" spans="2:12" ht="16.2" thickBot="1" x14ac:dyDescent="0.35">
      <c r="B636" s="19"/>
      <c r="C636" s="2" t="s">
        <v>289</v>
      </c>
      <c r="D636" s="13"/>
      <c r="E636" s="13"/>
      <c r="F636" s="13"/>
      <c r="G636" s="13"/>
      <c r="H636" s="13"/>
      <c r="I636" s="13"/>
      <c r="J636" s="39">
        <v>3200000</v>
      </c>
      <c r="K636" s="64"/>
      <c r="L636" s="70">
        <v>2900000</v>
      </c>
    </row>
    <row r="637" spans="2:12" ht="16.2" thickTop="1" x14ac:dyDescent="0.3">
      <c r="B637" s="19"/>
      <c r="D637" s="13"/>
      <c r="E637" s="13"/>
      <c r="F637" s="13"/>
      <c r="G637" s="13"/>
      <c r="H637" s="13"/>
      <c r="I637" s="13"/>
      <c r="J637" s="38"/>
      <c r="K637" s="64"/>
      <c r="L637" s="38"/>
    </row>
    <row r="638" spans="2:12" x14ac:dyDescent="0.3">
      <c r="B638" s="292" t="s">
        <v>290</v>
      </c>
      <c r="C638" s="23" t="s">
        <v>45</v>
      </c>
      <c r="D638" s="13"/>
      <c r="E638" s="13"/>
      <c r="F638" s="13"/>
      <c r="G638" s="13"/>
      <c r="H638" s="13"/>
      <c r="I638" s="13"/>
      <c r="J638" s="69"/>
      <c r="K638" s="228"/>
      <c r="L638" s="17"/>
    </row>
    <row r="639" spans="2:12" x14ac:dyDescent="0.3">
      <c r="B639" s="19"/>
      <c r="C639" s="13"/>
      <c r="D639" s="13"/>
      <c r="E639" s="13"/>
      <c r="F639" s="13"/>
      <c r="G639" s="13"/>
      <c r="H639" s="13"/>
      <c r="I639" s="13"/>
      <c r="J639" s="234">
        <f>J592</f>
        <v>2023</v>
      </c>
      <c r="K639" s="234"/>
      <c r="L639" s="234">
        <f>L592</f>
        <v>2022</v>
      </c>
    </row>
    <row r="640" spans="2:12" x14ac:dyDescent="0.3">
      <c r="B640" s="19"/>
      <c r="C640" s="293" t="s">
        <v>291</v>
      </c>
      <c r="D640" s="13"/>
      <c r="E640" s="13"/>
      <c r="F640" s="13"/>
      <c r="G640" s="13"/>
      <c r="H640" s="13"/>
      <c r="I640" s="13"/>
      <c r="J640" s="21" t="s">
        <v>40</v>
      </c>
      <c r="K640" s="289"/>
      <c r="L640" s="21" t="s">
        <v>40</v>
      </c>
    </row>
    <row r="641" spans="2:13" x14ac:dyDescent="0.3">
      <c r="B641" s="12"/>
      <c r="C641" s="23"/>
      <c r="D641" s="13"/>
      <c r="E641" s="13"/>
      <c r="F641" s="13"/>
      <c r="G641" s="13"/>
      <c r="H641" s="13"/>
      <c r="I641" s="13"/>
      <c r="J641" s="71"/>
      <c r="K641" s="289"/>
      <c r="L641" s="289"/>
    </row>
    <row r="642" spans="2:13" x14ac:dyDescent="0.3">
      <c r="B642" s="19"/>
      <c r="C642" s="293" t="s">
        <v>292</v>
      </c>
      <c r="D642" s="13"/>
      <c r="E642" s="13"/>
      <c r="F642" s="13"/>
      <c r="G642" s="13"/>
      <c r="H642" s="232"/>
      <c r="I642" s="232"/>
      <c r="J642" s="72"/>
      <c r="K642" s="73"/>
      <c r="L642" s="73"/>
    </row>
    <row r="643" spans="2:13" x14ac:dyDescent="0.3">
      <c r="B643" s="19"/>
      <c r="C643" s="13" t="s">
        <v>293</v>
      </c>
      <c r="D643" s="13"/>
      <c r="E643" s="13"/>
      <c r="F643" s="13"/>
      <c r="G643" s="13"/>
      <c r="H643" s="232"/>
      <c r="I643" s="232"/>
      <c r="J643" s="72">
        <v>257295698</v>
      </c>
      <c r="K643" s="73"/>
      <c r="L643" s="73">
        <v>144662435</v>
      </c>
    </row>
    <row r="644" spans="2:13" x14ac:dyDescent="0.3">
      <c r="B644" s="19"/>
      <c r="C644" s="13" t="s">
        <v>294</v>
      </c>
      <c r="D644" s="13"/>
      <c r="E644" s="13"/>
      <c r="F644" s="13"/>
      <c r="G644" s="13"/>
      <c r="H644" s="232"/>
      <c r="I644" s="232"/>
      <c r="J644" s="72">
        <v>526246663</v>
      </c>
      <c r="K644" s="73"/>
      <c r="L644" s="72">
        <v>1741305099</v>
      </c>
    </row>
    <row r="645" spans="2:13" x14ac:dyDescent="0.3">
      <c r="B645" s="19"/>
      <c r="C645" s="13" t="s">
        <v>295</v>
      </c>
      <c r="D645" s="13"/>
      <c r="E645" s="13"/>
      <c r="F645" s="13"/>
      <c r="G645" s="13"/>
      <c r="H645" s="232"/>
      <c r="I645" s="232"/>
      <c r="J645" s="72">
        <v>0</v>
      </c>
      <c r="K645" s="73"/>
      <c r="L645" s="73">
        <v>13948792</v>
      </c>
      <c r="M645" s="29"/>
    </row>
    <row r="646" spans="2:13" x14ac:dyDescent="0.3">
      <c r="B646" s="19"/>
      <c r="C646" s="13" t="s">
        <v>296</v>
      </c>
      <c r="D646" s="13"/>
      <c r="E646" s="13"/>
      <c r="F646" s="13"/>
      <c r="G646" s="13"/>
      <c r="H646" s="232"/>
      <c r="I646" s="232"/>
      <c r="J646" s="72">
        <v>0</v>
      </c>
      <c r="K646" s="73"/>
      <c r="L646" s="74">
        <v>76106521</v>
      </c>
    </row>
    <row r="647" spans="2:13" x14ac:dyDescent="0.3">
      <c r="B647" s="19"/>
      <c r="C647" s="13" t="s">
        <v>297</v>
      </c>
      <c r="D647" s="13"/>
      <c r="E647" s="13"/>
      <c r="F647" s="13"/>
      <c r="G647" s="13"/>
      <c r="H647" s="232"/>
      <c r="I647" s="232"/>
      <c r="J647" s="72">
        <v>131884072</v>
      </c>
      <c r="K647" s="73"/>
      <c r="L647" s="74">
        <v>155043243</v>
      </c>
    </row>
    <row r="648" spans="2:13" x14ac:dyDescent="0.3">
      <c r="B648" s="19"/>
      <c r="C648" s="13" t="s">
        <v>298</v>
      </c>
      <c r="D648" s="13"/>
      <c r="E648" s="13"/>
      <c r="F648" s="13"/>
      <c r="G648" s="13"/>
      <c r="H648" s="232"/>
      <c r="I648" s="232"/>
      <c r="J648" s="75">
        <v>282933645</v>
      </c>
      <c r="K648" s="73"/>
      <c r="L648" s="75">
        <v>69408677</v>
      </c>
    </row>
    <row r="649" spans="2:13" x14ac:dyDescent="0.3">
      <c r="B649" s="19"/>
      <c r="C649" s="23"/>
      <c r="D649" s="23"/>
      <c r="E649" s="23"/>
      <c r="F649" s="23"/>
      <c r="G649" s="23"/>
      <c r="H649" s="226"/>
      <c r="I649" s="226"/>
      <c r="J649" s="76">
        <f>SUM(J643:J648)</f>
        <v>1198360078</v>
      </c>
      <c r="K649" s="77"/>
      <c r="L649" s="76">
        <f>SUM(L643:L648)</f>
        <v>2200474767</v>
      </c>
    </row>
    <row r="650" spans="2:13" x14ac:dyDescent="0.3">
      <c r="B650" s="19"/>
      <c r="C650" s="13"/>
      <c r="D650" s="13"/>
      <c r="E650" s="13"/>
      <c r="F650" s="13"/>
      <c r="G650" s="13"/>
      <c r="H650" s="232"/>
      <c r="I650" s="232"/>
      <c r="J650" s="72"/>
      <c r="K650" s="73"/>
      <c r="L650" s="73"/>
    </row>
    <row r="651" spans="2:13" x14ac:dyDescent="0.3">
      <c r="B651" s="12"/>
      <c r="C651" s="293" t="s">
        <v>299</v>
      </c>
      <c r="D651" s="23"/>
      <c r="E651" s="23"/>
      <c r="F651" s="23"/>
      <c r="G651" s="23"/>
      <c r="H651" s="226"/>
      <c r="I651" s="226"/>
      <c r="J651" s="76"/>
      <c r="K651" s="77"/>
      <c r="L651" s="77"/>
    </row>
    <row r="652" spans="2:13" x14ac:dyDescent="0.3">
      <c r="B652" s="19"/>
      <c r="C652" s="2" t="s">
        <v>300</v>
      </c>
      <c r="F652" s="19"/>
      <c r="I652" s="232"/>
      <c r="J652" s="78">
        <v>2816878748</v>
      </c>
      <c r="K652" s="73"/>
      <c r="L652" s="78">
        <v>0</v>
      </c>
    </row>
    <row r="653" spans="2:13" x14ac:dyDescent="0.3">
      <c r="B653" s="19"/>
      <c r="D653" s="45"/>
      <c r="E653" s="45"/>
      <c r="F653" s="13"/>
      <c r="G653" s="45"/>
      <c r="H653" s="79"/>
      <c r="I653" s="232"/>
      <c r="J653" s="76">
        <f>J649+J652</f>
        <v>4015238826</v>
      </c>
      <c r="K653" s="73"/>
      <c r="L653" s="76">
        <f>SUM(L649:L652)</f>
        <v>2200474767</v>
      </c>
    </row>
    <row r="654" spans="2:13" x14ac:dyDescent="0.3">
      <c r="B654" s="19"/>
      <c r="D654" s="45"/>
      <c r="E654" s="45"/>
      <c r="F654" s="13"/>
      <c r="G654" s="45"/>
      <c r="H654" s="79"/>
      <c r="I654" s="232"/>
      <c r="J654" s="72"/>
      <c r="K654" s="73"/>
      <c r="L654" s="72"/>
    </row>
    <row r="655" spans="2:13" x14ac:dyDescent="0.3">
      <c r="B655" s="19"/>
      <c r="C655" s="294" t="s">
        <v>301</v>
      </c>
      <c r="D655" s="45"/>
      <c r="E655" s="45"/>
      <c r="F655" s="13"/>
      <c r="G655" s="45"/>
      <c r="H655" s="79"/>
      <c r="I655" s="232"/>
      <c r="J655" s="72"/>
      <c r="K655" s="73"/>
      <c r="L655" s="72"/>
    </row>
    <row r="656" spans="2:13" x14ac:dyDescent="0.3">
      <c r="B656" s="19"/>
      <c r="C656" s="2" t="s">
        <v>302</v>
      </c>
      <c r="D656" s="45"/>
      <c r="E656" s="45"/>
      <c r="F656" s="13"/>
      <c r="G656" s="45"/>
      <c r="H656" s="79"/>
      <c r="I656" s="232"/>
      <c r="J656" s="78">
        <v>4729037</v>
      </c>
      <c r="K656" s="73"/>
      <c r="L656" s="78">
        <v>0</v>
      </c>
    </row>
    <row r="657" spans="2:12" ht="16.2" thickBot="1" x14ac:dyDescent="0.35">
      <c r="B657" s="19"/>
      <c r="C657" s="23"/>
      <c r="D657" s="23"/>
      <c r="E657" s="23"/>
      <c r="F657" s="23"/>
      <c r="G657" s="23"/>
      <c r="H657" s="23"/>
      <c r="I657" s="232"/>
      <c r="J657" s="80">
        <f>J653+J656</f>
        <v>4019967863</v>
      </c>
      <c r="K657" s="73"/>
      <c r="L657" s="80">
        <f>SUM(L653:L656)</f>
        <v>2200474767</v>
      </c>
    </row>
    <row r="658" spans="2:12" ht="16.2" thickTop="1" x14ac:dyDescent="0.3">
      <c r="B658" s="19"/>
      <c r="C658" s="13"/>
      <c r="D658" s="23"/>
      <c r="E658" s="23"/>
      <c r="F658" s="23"/>
      <c r="G658" s="23"/>
      <c r="H658" s="23"/>
      <c r="I658" s="23"/>
      <c r="J658" s="76"/>
      <c r="K658" s="77"/>
      <c r="L658" s="77"/>
    </row>
    <row r="659" spans="2:12" x14ac:dyDescent="0.3">
      <c r="B659" s="12" t="s">
        <v>120</v>
      </c>
      <c r="C659" s="351" t="s">
        <v>303</v>
      </c>
      <c r="D659" s="351"/>
      <c r="E659" s="351"/>
      <c r="F659" s="351"/>
      <c r="G659" s="351"/>
      <c r="H659" s="351"/>
      <c r="I659" s="351"/>
      <c r="J659" s="351"/>
      <c r="K659" s="351"/>
      <c r="L659" s="351"/>
    </row>
    <row r="660" spans="2:12" x14ac:dyDescent="0.3">
      <c r="B660" s="19"/>
      <c r="C660" s="351"/>
      <c r="D660" s="351"/>
      <c r="E660" s="351"/>
      <c r="F660" s="351"/>
      <c r="G660" s="351"/>
      <c r="H660" s="351"/>
      <c r="I660" s="351"/>
      <c r="J660" s="351"/>
      <c r="K660" s="351"/>
      <c r="L660" s="351"/>
    </row>
    <row r="661" spans="2:12" x14ac:dyDescent="0.3">
      <c r="B661" s="19"/>
      <c r="C661" s="13"/>
      <c r="D661" s="23"/>
      <c r="E661" s="23"/>
      <c r="F661" s="23"/>
      <c r="G661" s="23"/>
      <c r="H661" s="23"/>
      <c r="I661" s="23"/>
      <c r="J661" s="76"/>
      <c r="K661" s="77"/>
      <c r="L661" s="77"/>
    </row>
    <row r="662" spans="2:12" x14ac:dyDescent="0.3">
      <c r="B662" s="12" t="s">
        <v>304</v>
      </c>
      <c r="C662" s="351" t="s">
        <v>305</v>
      </c>
      <c r="D662" s="351"/>
      <c r="E662" s="351"/>
      <c r="F662" s="351"/>
      <c r="G662" s="351"/>
      <c r="H662" s="351"/>
      <c r="I662" s="351"/>
      <c r="J662" s="351"/>
      <c r="K662" s="351"/>
      <c r="L662" s="351"/>
    </row>
    <row r="663" spans="2:12" x14ac:dyDescent="0.3">
      <c r="B663" s="19"/>
      <c r="C663" s="267"/>
      <c r="D663" s="295"/>
      <c r="E663" s="295"/>
      <c r="F663" s="295"/>
      <c r="G663" s="295"/>
      <c r="H663" s="295"/>
      <c r="I663" s="295"/>
      <c r="J663" s="81"/>
      <c r="K663" s="82"/>
      <c r="L663" s="82"/>
    </row>
    <row r="664" spans="2:12" x14ac:dyDescent="0.3">
      <c r="B664" s="12" t="s">
        <v>306</v>
      </c>
      <c r="C664" s="358" t="s">
        <v>307</v>
      </c>
      <c r="D664" s="358"/>
      <c r="E664" s="358"/>
      <c r="F664" s="358"/>
      <c r="G664" s="358"/>
      <c r="H664" s="358"/>
      <c r="I664" s="358"/>
      <c r="J664" s="358"/>
      <c r="K664" s="358"/>
      <c r="L664" s="358"/>
    </row>
    <row r="665" spans="2:12" x14ac:dyDescent="0.3">
      <c r="B665" s="19"/>
      <c r="C665" s="13"/>
      <c r="D665" s="23"/>
      <c r="E665" s="23"/>
      <c r="F665" s="23"/>
      <c r="G665" s="23"/>
      <c r="H665" s="23"/>
      <c r="I665" s="23"/>
      <c r="J665" s="76"/>
      <c r="K665" s="77"/>
      <c r="L665" s="77"/>
    </row>
    <row r="666" spans="2:12" x14ac:dyDescent="0.3">
      <c r="B666" s="12" t="s">
        <v>308</v>
      </c>
      <c r="C666" s="358" t="s">
        <v>309</v>
      </c>
      <c r="D666" s="358"/>
      <c r="E666" s="358"/>
      <c r="F666" s="358"/>
      <c r="G666" s="358"/>
      <c r="H666" s="358"/>
      <c r="I666" s="358"/>
      <c r="J666" s="358"/>
      <c r="K666" s="358"/>
      <c r="L666" s="358"/>
    </row>
    <row r="667" spans="2:12" x14ac:dyDescent="0.3">
      <c r="B667" s="19"/>
      <c r="D667" s="13"/>
      <c r="E667" s="13"/>
      <c r="F667" s="13"/>
      <c r="G667" s="13"/>
      <c r="H667" s="13"/>
      <c r="I667" s="13"/>
      <c r="J667" s="38"/>
      <c r="K667" s="64"/>
      <c r="L667" s="38"/>
    </row>
    <row r="668" spans="2:12" x14ac:dyDescent="0.3">
      <c r="B668" s="265"/>
      <c r="C668" s="258"/>
      <c r="D668" s="46"/>
      <c r="E668" s="46"/>
      <c r="F668" s="297"/>
      <c r="G668" s="297"/>
      <c r="H668" s="297"/>
      <c r="I668" s="297"/>
      <c r="J668" s="297"/>
      <c r="K668" s="297"/>
      <c r="L668" s="297"/>
    </row>
    <row r="669" spans="2:12" ht="15.75" customHeight="1" x14ac:dyDescent="0.3">
      <c r="B669" s="265"/>
      <c r="C669" s="19"/>
      <c r="D669" s="46"/>
      <c r="E669" s="46"/>
      <c r="F669" s="298"/>
      <c r="G669" s="258"/>
      <c r="H669" s="258"/>
      <c r="I669" s="258"/>
      <c r="J669" s="258"/>
      <c r="K669" s="258"/>
      <c r="L669" s="258"/>
    </row>
    <row r="670" spans="2:12" hidden="1" x14ac:dyDescent="0.3">
      <c r="B670" s="19"/>
      <c r="C670" s="23"/>
      <c r="D670" s="23"/>
      <c r="E670" s="23"/>
      <c r="F670" s="23"/>
      <c r="G670" s="23"/>
      <c r="H670" s="23"/>
      <c r="I670" s="23"/>
      <c r="J670" s="38"/>
      <c r="K670" s="26"/>
      <c r="L670" s="26"/>
    </row>
    <row r="671" spans="2:12" x14ac:dyDescent="0.3">
      <c r="B671" s="12" t="s">
        <v>32</v>
      </c>
      <c r="C671" s="13"/>
      <c r="D671" s="13"/>
      <c r="E671" s="13"/>
      <c r="F671" s="13"/>
      <c r="G671" s="13"/>
      <c r="H671" s="13"/>
      <c r="I671" s="13"/>
      <c r="J671" s="14"/>
      <c r="K671" s="40"/>
      <c r="L671" s="15"/>
    </row>
    <row r="672" spans="2:12" x14ac:dyDescent="0.3">
      <c r="B672" s="12" t="s">
        <v>102</v>
      </c>
      <c r="C672" s="13"/>
      <c r="D672" s="13"/>
      <c r="E672" s="13"/>
      <c r="F672" s="13"/>
      <c r="G672" s="13"/>
      <c r="H672" s="13"/>
      <c r="I672" s="13"/>
      <c r="J672" s="14"/>
      <c r="K672" s="40"/>
      <c r="L672" s="15"/>
    </row>
    <row r="673" spans="2:14" x14ac:dyDescent="0.3">
      <c r="B673" s="12" t="s">
        <v>70</v>
      </c>
      <c r="C673" s="13"/>
      <c r="D673" s="13"/>
      <c r="E673" s="13"/>
      <c r="F673" s="13"/>
      <c r="G673" s="13"/>
      <c r="H673" s="13"/>
      <c r="I673" s="13"/>
      <c r="J673" s="14"/>
      <c r="K673" s="15"/>
      <c r="L673" s="15"/>
    </row>
    <row r="674" spans="2:14" ht="16.2" thickBot="1" x14ac:dyDescent="0.35">
      <c r="B674" s="353" t="s">
        <v>36</v>
      </c>
      <c r="C674" s="354"/>
      <c r="D674" s="354"/>
      <c r="E674" s="354"/>
      <c r="F674" s="354"/>
      <c r="G674" s="354"/>
      <c r="H674" s="354"/>
      <c r="I674" s="354"/>
      <c r="J674" s="354"/>
      <c r="K674" s="354"/>
      <c r="L674" s="354"/>
    </row>
    <row r="675" spans="2:14" x14ac:dyDescent="0.3">
      <c r="B675" s="12"/>
      <c r="C675" s="23"/>
      <c r="D675" s="23"/>
      <c r="E675" s="23"/>
      <c r="F675" s="23"/>
      <c r="G675" s="23"/>
      <c r="H675" s="23"/>
      <c r="I675" s="23"/>
      <c r="J675" s="38"/>
      <c r="K675" s="26"/>
      <c r="L675" s="26"/>
    </row>
    <row r="676" spans="2:14" x14ac:dyDescent="0.3">
      <c r="B676" s="292" t="s">
        <v>310</v>
      </c>
      <c r="C676" s="23" t="s">
        <v>311</v>
      </c>
      <c r="D676" s="13"/>
      <c r="E676" s="13"/>
      <c r="F676" s="13"/>
      <c r="G676" s="23"/>
      <c r="H676" s="23"/>
      <c r="I676" s="23"/>
      <c r="J676" s="234">
        <v>2023</v>
      </c>
      <c r="K676" s="234"/>
      <c r="L676" s="234">
        <v>2022</v>
      </c>
    </row>
    <row r="677" spans="2:14" x14ac:dyDescent="0.3">
      <c r="B677" s="292"/>
      <c r="C677" s="23"/>
      <c r="D677" s="13"/>
      <c r="E677" s="13"/>
      <c r="F677" s="13"/>
      <c r="G677" s="23"/>
      <c r="H677" s="23"/>
      <c r="I677" s="23"/>
      <c r="J677" s="21" t="s">
        <v>40</v>
      </c>
      <c r="K677" s="289"/>
      <c r="L677" s="21" t="s">
        <v>40</v>
      </c>
    </row>
    <row r="678" spans="2:14" x14ac:dyDescent="0.3">
      <c r="B678" s="290"/>
      <c r="C678" s="13" t="s">
        <v>312</v>
      </c>
      <c r="D678" s="13"/>
      <c r="E678" s="13"/>
      <c r="F678" s="13"/>
      <c r="G678" s="23"/>
      <c r="H678" s="23"/>
      <c r="I678" s="23"/>
      <c r="J678" s="83">
        <f>'[1]lead sheet'!G20+'[1]lead sheet'!G21+'[1]lead sheet'!G22</f>
        <v>150694475</v>
      </c>
      <c r="K678" s="83"/>
      <c r="L678" s="83">
        <v>132614827</v>
      </c>
    </row>
    <row r="679" spans="2:14" x14ac:dyDescent="0.3">
      <c r="B679" s="290"/>
      <c r="C679" s="13" t="s">
        <v>313</v>
      </c>
      <c r="D679" s="13"/>
      <c r="E679" s="13"/>
      <c r="F679" s="13"/>
      <c r="G679" s="23"/>
      <c r="H679" s="23"/>
      <c r="I679" s="23"/>
      <c r="J679" s="84">
        <f>'[1]lead sheet'!G23</f>
        <v>529966864</v>
      </c>
      <c r="K679" s="83"/>
      <c r="L679" s="85">
        <v>0</v>
      </c>
    </row>
    <row r="680" spans="2:14" x14ac:dyDescent="0.3">
      <c r="B680" s="290"/>
      <c r="C680" s="23" t="s">
        <v>314</v>
      </c>
      <c r="D680" s="13"/>
      <c r="E680" s="13"/>
      <c r="F680" s="13"/>
      <c r="G680" s="23"/>
      <c r="H680" s="23"/>
      <c r="I680" s="23"/>
      <c r="J680" s="86">
        <f>SUM(J678:J679)</f>
        <v>680661339</v>
      </c>
      <c r="K680" s="83"/>
      <c r="L680" s="87">
        <f>L678+L679</f>
        <v>132614827</v>
      </c>
    </row>
    <row r="681" spans="2:14" x14ac:dyDescent="0.3">
      <c r="B681" s="299"/>
      <c r="C681" s="13" t="s">
        <v>315</v>
      </c>
      <c r="D681" s="13"/>
      <c r="E681" s="13"/>
      <c r="F681" s="300"/>
      <c r="G681" s="300"/>
      <c r="H681" s="300"/>
      <c r="I681" s="300"/>
      <c r="J681" s="88">
        <f>'[1]lead sheet'!G31</f>
        <v>95446381</v>
      </c>
      <c r="K681" s="88"/>
      <c r="L681" s="88">
        <v>94834880</v>
      </c>
    </row>
    <row r="682" spans="2:14" x14ac:dyDescent="0.3">
      <c r="B682" s="299"/>
      <c r="C682" s="13" t="s">
        <v>316</v>
      </c>
      <c r="D682" s="13"/>
      <c r="E682" s="13"/>
      <c r="F682" s="300"/>
      <c r="G682" s="300"/>
      <c r="H682" s="300"/>
      <c r="I682" s="300"/>
      <c r="J682" s="89">
        <f>-[1]Journal!D253</f>
        <v>-73801228</v>
      </c>
      <c r="K682" s="88"/>
      <c r="L682" s="84">
        <v>0</v>
      </c>
      <c r="N682" s="301"/>
    </row>
    <row r="683" spans="2:14" x14ac:dyDescent="0.3">
      <c r="B683" s="299"/>
      <c r="C683" s="23" t="s">
        <v>317</v>
      </c>
      <c r="D683" s="13"/>
      <c r="E683" s="13"/>
      <c r="F683" s="300"/>
      <c r="G683" s="300"/>
      <c r="H683" s="300"/>
      <c r="I683" s="300"/>
      <c r="J683" s="90">
        <f>J681+J682</f>
        <v>21645153</v>
      </c>
      <c r="K683" s="88"/>
      <c r="L683" s="86">
        <f>SUM(L681:L682)</f>
        <v>94834880</v>
      </c>
    </row>
    <row r="684" spans="2:14" ht="16.2" thickBot="1" x14ac:dyDescent="0.35">
      <c r="B684" s="299"/>
      <c r="C684" s="91"/>
      <c r="D684" s="13"/>
      <c r="E684" s="13"/>
      <c r="F684" s="300"/>
      <c r="G684" s="300"/>
      <c r="H684" s="300"/>
      <c r="I684" s="300"/>
      <c r="J684" s="302">
        <f>J683+J680</f>
        <v>702306492</v>
      </c>
      <c r="K684" s="303"/>
      <c r="L684" s="302">
        <f>L683+L680</f>
        <v>227449707</v>
      </c>
    </row>
    <row r="685" spans="2:14" ht="16.2" thickTop="1" x14ac:dyDescent="0.3">
      <c r="B685" s="290"/>
      <c r="C685" s="23"/>
      <c r="D685" s="13"/>
      <c r="E685" s="13"/>
      <c r="F685" s="13"/>
      <c r="G685" s="23"/>
      <c r="H685" s="23"/>
      <c r="I685" s="23"/>
      <c r="J685" s="38"/>
      <c r="K685" s="26"/>
      <c r="L685" s="26"/>
    </row>
    <row r="686" spans="2:14" ht="15.6" customHeight="1" x14ac:dyDescent="0.3">
      <c r="B686" s="299" t="s">
        <v>120</v>
      </c>
      <c r="C686" s="351" t="s">
        <v>318</v>
      </c>
      <c r="D686" s="351"/>
      <c r="E686" s="351"/>
      <c r="F686" s="351"/>
      <c r="G686" s="351"/>
      <c r="H686" s="351"/>
      <c r="I686" s="351"/>
      <c r="J686" s="351"/>
      <c r="K686" s="351"/>
      <c r="L686" s="351"/>
    </row>
    <row r="687" spans="2:14" x14ac:dyDescent="0.3">
      <c r="B687" s="299"/>
      <c r="C687" s="351"/>
      <c r="D687" s="351"/>
      <c r="E687" s="351"/>
      <c r="F687" s="351"/>
      <c r="G687" s="351"/>
      <c r="H687" s="351"/>
      <c r="I687" s="351"/>
      <c r="J687" s="351"/>
      <c r="K687" s="351"/>
      <c r="L687" s="351"/>
    </row>
    <row r="688" spans="2:14" x14ac:dyDescent="0.3">
      <c r="B688" s="290"/>
      <c r="C688" s="265"/>
      <c r="D688" s="265"/>
      <c r="E688" s="265"/>
      <c r="F688" s="265"/>
      <c r="G688" s="265"/>
      <c r="H688" s="265"/>
      <c r="I688" s="265"/>
      <c r="J688" s="265"/>
      <c r="K688" s="265"/>
      <c r="L688" s="265"/>
    </row>
    <row r="689" spans="2:23" ht="15.45" customHeight="1" x14ac:dyDescent="0.3">
      <c r="B689" s="299" t="s">
        <v>304</v>
      </c>
      <c r="C689" s="363" t="s">
        <v>319</v>
      </c>
      <c r="D689" s="363"/>
      <c r="E689" s="363"/>
      <c r="F689" s="363"/>
      <c r="G689" s="363"/>
      <c r="H689" s="363"/>
      <c r="I689" s="363"/>
      <c r="J689" s="363"/>
      <c r="K689" s="363"/>
      <c r="L689" s="363"/>
      <c r="N689" s="362"/>
      <c r="O689" s="362"/>
      <c r="P689" s="362"/>
      <c r="Q689" s="362"/>
      <c r="R689" s="362"/>
      <c r="S689" s="362"/>
      <c r="T689" s="362"/>
      <c r="U689" s="362"/>
      <c r="V689" s="362"/>
      <c r="W689" s="362"/>
    </row>
    <row r="690" spans="2:23" x14ac:dyDescent="0.3">
      <c r="B690" s="299"/>
      <c r="C690" s="363"/>
      <c r="D690" s="363"/>
      <c r="E690" s="363"/>
      <c r="F690" s="363"/>
      <c r="G690" s="363"/>
      <c r="H690" s="363"/>
      <c r="I690" s="363"/>
      <c r="J690" s="363"/>
      <c r="K690" s="363"/>
      <c r="L690" s="363"/>
      <c r="N690" s="362"/>
      <c r="O690" s="362"/>
      <c r="P690" s="362"/>
      <c r="Q690" s="362"/>
      <c r="R690" s="362"/>
      <c r="S690" s="362"/>
      <c r="T690" s="362"/>
      <c r="U690" s="362"/>
      <c r="V690" s="362"/>
      <c r="W690" s="362"/>
    </row>
    <row r="691" spans="2:23" x14ac:dyDescent="0.3">
      <c r="B691" s="290"/>
      <c r="C691" s="23"/>
      <c r="D691" s="13"/>
      <c r="E691" s="13"/>
      <c r="F691" s="13"/>
      <c r="G691" s="23"/>
      <c r="H691" s="23"/>
      <c r="I691" s="23"/>
      <c r="J691" s="38"/>
      <c r="K691" s="26"/>
      <c r="L691" s="26"/>
    </row>
    <row r="692" spans="2:23" ht="15.6" customHeight="1" x14ac:dyDescent="0.3">
      <c r="B692" s="299" t="s">
        <v>306</v>
      </c>
      <c r="C692" s="362" t="s">
        <v>320</v>
      </c>
      <c r="D692" s="362"/>
      <c r="E692" s="362"/>
      <c r="F692" s="362"/>
      <c r="G692" s="362"/>
      <c r="H692" s="362"/>
      <c r="I692" s="362"/>
      <c r="J692" s="362"/>
      <c r="K692" s="362"/>
      <c r="L692" s="362"/>
    </row>
    <row r="693" spans="2:23" x14ac:dyDescent="0.3">
      <c r="B693" s="299"/>
      <c r="C693" s="362"/>
      <c r="D693" s="362"/>
      <c r="E693" s="362"/>
      <c r="F693" s="362"/>
      <c r="G693" s="362"/>
      <c r="H693" s="362"/>
      <c r="I693" s="362"/>
      <c r="J693" s="362"/>
      <c r="K693" s="362"/>
      <c r="L693" s="362"/>
    </row>
    <row r="694" spans="2:23" x14ac:dyDescent="0.3">
      <c r="B694" s="299"/>
      <c r="C694" s="362"/>
      <c r="D694" s="362"/>
      <c r="E694" s="362"/>
      <c r="F694" s="362"/>
      <c r="G694" s="362"/>
      <c r="H694" s="362"/>
      <c r="I694" s="362"/>
      <c r="J694" s="362"/>
      <c r="K694" s="362"/>
      <c r="L694" s="362"/>
    </row>
    <row r="695" spans="2:23" x14ac:dyDescent="0.3">
      <c r="B695" s="19"/>
      <c r="C695" s="13"/>
      <c r="D695" s="13"/>
      <c r="E695" s="13"/>
      <c r="F695" s="258"/>
      <c r="G695" s="258"/>
      <c r="H695" s="258"/>
      <c r="I695" s="258"/>
      <c r="J695" s="258"/>
      <c r="K695" s="258"/>
      <c r="L695" s="258"/>
    </row>
    <row r="696" spans="2:23" x14ac:dyDescent="0.3">
      <c r="B696" s="92" t="s">
        <v>321</v>
      </c>
      <c r="C696" s="23" t="s">
        <v>47</v>
      </c>
      <c r="D696" s="13"/>
      <c r="E696" s="13"/>
      <c r="F696" s="258"/>
      <c r="G696" s="258"/>
      <c r="H696" s="258"/>
      <c r="I696" s="258"/>
      <c r="J696" s="234">
        <v>2023</v>
      </c>
      <c r="K696" s="234"/>
      <c r="L696" s="234">
        <v>2022</v>
      </c>
    </row>
    <row r="697" spans="2:23" x14ac:dyDescent="0.3">
      <c r="B697" s="92"/>
      <c r="C697" s="23"/>
      <c r="D697" s="13"/>
      <c r="E697" s="13"/>
      <c r="F697" s="258"/>
      <c r="G697" s="258"/>
      <c r="H697" s="258"/>
      <c r="I697" s="258"/>
      <c r="J697" s="21" t="s">
        <v>40</v>
      </c>
      <c r="K697" s="289"/>
      <c r="L697" s="21" t="s">
        <v>40</v>
      </c>
    </row>
    <row r="698" spans="2:23" x14ac:dyDescent="0.3">
      <c r="B698" s="290"/>
      <c r="C698" s="13" t="s">
        <v>322</v>
      </c>
      <c r="D698" s="13"/>
      <c r="E698" s="13"/>
      <c r="F698" s="13"/>
      <c r="G698" s="23"/>
      <c r="H698" s="23"/>
      <c r="I698" s="23"/>
      <c r="J698" s="93">
        <f>'[1]lead sheet'!G46+'[1]lead sheet'!G47</f>
        <v>9684501</v>
      </c>
      <c r="K698" s="26"/>
      <c r="L698" s="93">
        <v>40470149</v>
      </c>
    </row>
    <row r="699" spans="2:23" x14ac:dyDescent="0.3">
      <c r="B699" s="303"/>
      <c r="C699" s="13" t="s">
        <v>323</v>
      </c>
      <c r="D699" s="267"/>
      <c r="E699" s="267"/>
      <c r="F699" s="304"/>
      <c r="G699" s="304"/>
      <c r="H699" s="304"/>
      <c r="I699" s="304"/>
      <c r="J699" s="305">
        <f>'[1]lead sheet'!G48</f>
        <v>259596238</v>
      </c>
      <c r="K699" s="304"/>
      <c r="L699" s="305">
        <v>272578524</v>
      </c>
    </row>
    <row r="700" spans="2:23" x14ac:dyDescent="0.3">
      <c r="B700" s="19"/>
      <c r="C700" s="13" t="s">
        <v>324</v>
      </c>
      <c r="D700" s="19"/>
      <c r="E700" s="296"/>
      <c r="F700" s="304"/>
      <c r="G700" s="304"/>
      <c r="H700" s="304"/>
      <c r="I700" s="304"/>
      <c r="J700" s="305">
        <f>'[1]lead sheet'!G49</f>
        <v>19953275</v>
      </c>
      <c r="K700" s="304"/>
      <c r="L700" s="306">
        <v>47473335</v>
      </c>
    </row>
    <row r="701" spans="2:23" ht="13.5" customHeight="1" x14ac:dyDescent="0.3">
      <c r="B701" s="290"/>
      <c r="C701" s="13" t="s">
        <v>294</v>
      </c>
      <c r="D701" s="13"/>
      <c r="E701" s="13"/>
      <c r="F701" s="13"/>
      <c r="G701" s="23"/>
      <c r="H701" s="23"/>
      <c r="I701" s="23"/>
      <c r="J701" s="93">
        <f>'[1]lead sheet'!G44+'[1]lead sheet'!G45</f>
        <v>233052427</v>
      </c>
      <c r="K701" s="26"/>
      <c r="L701" s="93">
        <v>382276483</v>
      </c>
    </row>
    <row r="702" spans="2:23" ht="13.95" customHeight="1" x14ac:dyDescent="0.3">
      <c r="B702" s="19"/>
      <c r="C702" s="13" t="s">
        <v>325</v>
      </c>
      <c r="D702" s="19"/>
      <c r="E702" s="296"/>
      <c r="F702" s="304"/>
      <c r="G702" s="304"/>
      <c r="H702" s="304"/>
      <c r="I702" s="304"/>
      <c r="J702" s="307">
        <f>'[1]lead sheet'!G63</f>
        <v>20105665</v>
      </c>
      <c r="K702" s="304"/>
      <c r="L702" s="307">
        <v>25160474</v>
      </c>
    </row>
    <row r="703" spans="2:23" ht="16.2" thickBot="1" x14ac:dyDescent="0.35">
      <c r="B703" s="19"/>
      <c r="C703" s="13"/>
      <c r="D703" s="19"/>
      <c r="E703" s="296"/>
      <c r="F703" s="304"/>
      <c r="G703" s="304"/>
      <c r="H703" s="304"/>
      <c r="I703" s="304"/>
      <c r="J703" s="308">
        <f>SUM(J698:J702)</f>
        <v>542392106</v>
      </c>
      <c r="K703" s="309"/>
      <c r="L703" s="308">
        <f>SUM(L698:L702)</f>
        <v>767958965</v>
      </c>
    </row>
    <row r="704" spans="2:23" ht="16.2" thickTop="1" x14ac:dyDescent="0.3">
      <c r="B704" s="19"/>
      <c r="C704" s="13"/>
      <c r="D704" s="19"/>
      <c r="E704" s="296"/>
      <c r="F704" s="310"/>
      <c r="G704" s="310"/>
      <c r="H704" s="310"/>
      <c r="I704" s="310"/>
      <c r="J704" s="310"/>
      <c r="K704" s="310"/>
      <c r="L704" s="310"/>
    </row>
    <row r="705" spans="2:12" ht="16.2" thickBot="1" x14ac:dyDescent="0.35">
      <c r="B705" s="92" t="s">
        <v>326</v>
      </c>
      <c r="C705" s="23" t="s">
        <v>51</v>
      </c>
      <c r="D705" s="268"/>
      <c r="E705" s="268"/>
      <c r="F705" s="300"/>
      <c r="G705" s="300"/>
      <c r="H705" s="300"/>
      <c r="I705" s="300"/>
      <c r="J705" s="311">
        <f>'[1]lead sheet'!G567</f>
        <v>108577100</v>
      </c>
      <c r="K705" s="303"/>
      <c r="L705" s="311">
        <v>108577100</v>
      </c>
    </row>
    <row r="706" spans="2:12" ht="16.2" thickTop="1" x14ac:dyDescent="0.3">
      <c r="B706" s="290"/>
      <c r="C706" s="23"/>
      <c r="D706" s="13"/>
      <c r="E706" s="13"/>
      <c r="F706" s="13"/>
      <c r="G706" s="23"/>
      <c r="H706" s="23"/>
      <c r="I706" s="23"/>
      <c r="J706" s="38"/>
      <c r="K706" s="26"/>
      <c r="L706" s="26"/>
    </row>
    <row r="707" spans="2:12" ht="16.2" thickBot="1" x14ac:dyDescent="0.35">
      <c r="B707" s="92" t="s">
        <v>327</v>
      </c>
      <c r="C707" s="23" t="s">
        <v>328</v>
      </c>
      <c r="D707" s="268"/>
      <c r="E707" s="268"/>
      <c r="F707" s="5"/>
      <c r="G707" s="5"/>
      <c r="H707" s="5"/>
      <c r="I707" s="5"/>
      <c r="J707" s="311">
        <f>'[1]lead sheet'!G75</f>
        <v>8650148078</v>
      </c>
      <c r="K707" s="303"/>
      <c r="L707" s="311">
        <f>L134</f>
        <v>8650148078</v>
      </c>
    </row>
    <row r="708" spans="2:12" ht="16.2" thickTop="1" x14ac:dyDescent="0.3">
      <c r="B708" s="92"/>
      <c r="C708" s="23"/>
      <c r="D708" s="268"/>
      <c r="E708" s="268"/>
      <c r="F708" s="5"/>
      <c r="G708" s="5"/>
      <c r="H708" s="5"/>
      <c r="I708" s="5"/>
      <c r="J708" s="86"/>
      <c r="K708" s="303"/>
      <c r="L708" s="86"/>
    </row>
    <row r="709" spans="2:12" ht="34.799999999999997" customHeight="1" x14ac:dyDescent="0.3">
      <c r="B709" s="19"/>
      <c r="C709" s="351" t="s">
        <v>329</v>
      </c>
      <c r="D709" s="351"/>
      <c r="E709" s="351"/>
      <c r="F709" s="351"/>
      <c r="G709" s="351"/>
      <c r="H709" s="351"/>
      <c r="I709" s="351"/>
      <c r="J709" s="351"/>
      <c r="K709" s="351"/>
      <c r="L709" s="351"/>
    </row>
    <row r="710" spans="2:12" ht="13.05" customHeight="1" x14ac:dyDescent="0.3">
      <c r="B710" s="19"/>
      <c r="C710" s="351"/>
      <c r="D710" s="351"/>
      <c r="E710" s="351"/>
      <c r="F710" s="351"/>
      <c r="G710" s="351"/>
      <c r="H710" s="351"/>
      <c r="I710" s="351"/>
      <c r="J710" s="351"/>
      <c r="K710" s="351"/>
      <c r="L710" s="351"/>
    </row>
    <row r="711" spans="2:12" ht="20.55" customHeight="1" x14ac:dyDescent="0.3">
      <c r="B711" s="19"/>
      <c r="C711" s="351"/>
      <c r="D711" s="351"/>
      <c r="E711" s="351"/>
      <c r="F711" s="351"/>
      <c r="G711" s="351"/>
      <c r="H711" s="351"/>
      <c r="I711" s="351"/>
      <c r="J711" s="351"/>
      <c r="K711" s="351"/>
      <c r="L711" s="351"/>
    </row>
    <row r="712" spans="2:12" x14ac:dyDescent="0.3">
      <c r="B712" s="19"/>
      <c r="C712" s="351"/>
      <c r="D712" s="351"/>
      <c r="E712" s="351"/>
      <c r="F712" s="351"/>
      <c r="G712" s="351"/>
      <c r="H712" s="351"/>
      <c r="I712" s="351"/>
      <c r="J712" s="351"/>
      <c r="K712" s="351"/>
      <c r="L712" s="351"/>
    </row>
    <row r="713" spans="2:12" x14ac:dyDescent="0.3">
      <c r="B713" s="290"/>
      <c r="C713" s="23"/>
      <c r="D713" s="13"/>
      <c r="E713" s="13"/>
      <c r="F713" s="13"/>
      <c r="G713" s="23"/>
      <c r="H713" s="23"/>
      <c r="I713" s="23"/>
      <c r="J713" s="38"/>
      <c r="K713" s="26"/>
      <c r="L713" s="26"/>
    </row>
    <row r="714" spans="2:12" x14ac:dyDescent="0.3">
      <c r="B714" s="92" t="s">
        <v>330</v>
      </c>
      <c r="C714" s="23" t="s">
        <v>60</v>
      </c>
      <c r="D714" s="268"/>
      <c r="E714" s="268"/>
      <c r="F714" s="5"/>
      <c r="G714" s="5"/>
      <c r="H714" s="5"/>
      <c r="I714" s="5"/>
      <c r="J714" s="234">
        <v>2023</v>
      </c>
      <c r="K714" s="234"/>
      <c r="L714" s="234">
        <v>2022</v>
      </c>
    </row>
    <row r="715" spans="2:12" x14ac:dyDescent="0.3">
      <c r="B715" s="19"/>
      <c r="C715" s="268"/>
      <c r="D715" s="268"/>
      <c r="E715" s="268"/>
      <c r="F715" s="5"/>
      <c r="G715" s="5"/>
      <c r="H715" s="5"/>
      <c r="I715" s="5"/>
      <c r="J715" s="21" t="s">
        <v>40</v>
      </c>
      <c r="K715" s="289"/>
      <c r="L715" s="21" t="s">
        <v>40</v>
      </c>
    </row>
    <row r="716" spans="2:12" x14ac:dyDescent="0.3">
      <c r="B716" s="290"/>
      <c r="C716" s="19" t="s">
        <v>331</v>
      </c>
      <c r="D716" s="13"/>
      <c r="E716" s="13"/>
      <c r="F716" s="13"/>
      <c r="G716" s="23"/>
      <c r="H716" s="23"/>
      <c r="I716" s="23"/>
      <c r="J716" s="93">
        <f>'[1]lead sheet'!G79+'[1]lead sheet'!G80+'[1]lead sheet'!G81</f>
        <v>137235914</v>
      </c>
      <c r="K716" s="93"/>
      <c r="L716" s="93">
        <v>182218979</v>
      </c>
    </row>
    <row r="717" spans="2:12" x14ac:dyDescent="0.3">
      <c r="B717" s="312"/>
      <c r="C717" s="19" t="s">
        <v>332</v>
      </c>
      <c r="D717" s="19"/>
      <c r="E717" s="296"/>
      <c r="F717" s="300"/>
      <c r="G717" s="5"/>
      <c r="H717" s="5"/>
      <c r="I717" s="5"/>
      <c r="J717" s="94">
        <f>'[1]lead sheet'!G89+'[1]lead sheet'!G90+'[1]lead sheet'!G91</f>
        <v>250409723</v>
      </c>
      <c r="K717" s="94"/>
      <c r="L717" s="94">
        <v>318924938</v>
      </c>
    </row>
    <row r="718" spans="2:12" x14ac:dyDescent="0.3">
      <c r="B718" s="290"/>
      <c r="C718" s="19" t="s">
        <v>333</v>
      </c>
      <c r="D718" s="13"/>
      <c r="E718" s="13"/>
      <c r="F718" s="5"/>
      <c r="G718" s="5"/>
      <c r="H718" s="5"/>
      <c r="I718" s="5"/>
      <c r="J718" s="94">
        <f>'[1]lead sheet'!G86+'[1]lead sheet'!G87+'[1]lead sheet'!G88</f>
        <v>529604527</v>
      </c>
      <c r="K718" s="94"/>
      <c r="L718" s="94">
        <v>652885798</v>
      </c>
    </row>
    <row r="719" spans="2:12" x14ac:dyDescent="0.3">
      <c r="B719" s="19"/>
      <c r="C719" s="19" t="s">
        <v>334</v>
      </c>
      <c r="D719" s="268"/>
      <c r="E719" s="268"/>
      <c r="F719" s="5"/>
      <c r="G719" s="5"/>
      <c r="H719" s="5"/>
      <c r="I719" s="5"/>
      <c r="J719" s="94">
        <f>'[1]lead sheet'!G97</f>
        <v>15083011</v>
      </c>
      <c r="K719" s="94"/>
      <c r="L719" s="94">
        <v>16301069</v>
      </c>
    </row>
    <row r="720" spans="2:12" x14ac:dyDescent="0.3">
      <c r="B720" s="290"/>
      <c r="C720" s="19" t="s">
        <v>335</v>
      </c>
      <c r="D720" s="13"/>
      <c r="E720" s="13"/>
      <c r="F720" s="13"/>
      <c r="G720" s="23"/>
      <c r="H720" s="23"/>
      <c r="I720" s="23"/>
      <c r="J720" s="93">
        <f>'[1]lead sheet'!G100</f>
        <v>19350779</v>
      </c>
      <c r="K720" s="93"/>
      <c r="L720" s="93">
        <v>29804527</v>
      </c>
    </row>
    <row r="721" spans="2:14" x14ac:dyDescent="0.3">
      <c r="B721" s="290"/>
      <c r="C721" s="19" t="s">
        <v>263</v>
      </c>
      <c r="D721" s="13"/>
      <c r="E721" s="13"/>
      <c r="F721" s="13"/>
      <c r="G721" s="23"/>
      <c r="H721" s="23"/>
      <c r="I721" s="23"/>
      <c r="J721" s="93">
        <f>'[1]lead sheet'!G82+'[1]lead sheet'!G83+'[1]lead sheet'!G84+'[1]lead sheet'!G85+'[1]lead sheet'!G92+'[1]lead sheet'!G93+'[1]lead sheet'!G94+'[1]lead sheet'!G95+'[1]lead sheet'!G96+'[1]lead sheet'!G101+'[1]lead sheet'!G102</f>
        <v>40243211</v>
      </c>
      <c r="K721" s="93"/>
      <c r="L721" s="93">
        <v>35499876</v>
      </c>
    </row>
    <row r="722" spans="2:14" x14ac:dyDescent="0.3">
      <c r="B722" s="290"/>
      <c r="C722" s="19" t="s">
        <v>336</v>
      </c>
      <c r="D722" s="13"/>
      <c r="E722" s="13"/>
      <c r="F722" s="13"/>
      <c r="G722" s="23"/>
      <c r="H722" s="23"/>
      <c r="I722" s="23"/>
      <c r="J722" s="95">
        <f>'[1]lead sheet'!G78</f>
        <v>305000</v>
      </c>
      <c r="K722" s="93"/>
      <c r="L722" s="95">
        <v>305000</v>
      </c>
    </row>
    <row r="723" spans="2:14" ht="16.2" thickBot="1" x14ac:dyDescent="0.35">
      <c r="B723" s="290"/>
      <c r="C723" s="19"/>
      <c r="D723" s="13"/>
      <c r="E723" s="13"/>
      <c r="F723" s="13"/>
      <c r="G723" s="23"/>
      <c r="H723" s="23"/>
      <c r="I723" s="23"/>
      <c r="J723" s="44">
        <f>SUM(J716:J722)</f>
        <v>992232165</v>
      </c>
      <c r="K723" s="26"/>
      <c r="L723" s="44">
        <f>SUM(L716:L722)</f>
        <v>1235940187</v>
      </c>
    </row>
    <row r="724" spans="2:14" ht="10.050000000000001" customHeight="1" thickTop="1" x14ac:dyDescent="0.3">
      <c r="B724" s="290"/>
      <c r="C724" s="19"/>
      <c r="D724" s="13"/>
      <c r="E724" s="13"/>
      <c r="F724" s="13"/>
      <c r="G724" s="23"/>
      <c r="H724" s="23"/>
      <c r="I724" s="23"/>
      <c r="J724" s="38"/>
      <c r="K724" s="26"/>
      <c r="L724" s="26"/>
      <c r="N724" s="2">
        <f>983670376</f>
        <v>983670376</v>
      </c>
    </row>
    <row r="725" spans="2:14" x14ac:dyDescent="0.3">
      <c r="B725" s="292" t="s">
        <v>337</v>
      </c>
      <c r="C725" s="23" t="s">
        <v>61</v>
      </c>
      <c r="D725" s="13"/>
      <c r="E725" s="13"/>
      <c r="F725" s="13"/>
      <c r="G725" s="23"/>
      <c r="H725" s="23"/>
      <c r="I725" s="23"/>
      <c r="J725" s="234">
        <v>2023</v>
      </c>
      <c r="K725" s="234"/>
      <c r="L725" s="234">
        <v>2022</v>
      </c>
    </row>
    <row r="726" spans="2:14" x14ac:dyDescent="0.3">
      <c r="B726" s="290"/>
      <c r="C726" s="23"/>
      <c r="D726" s="13"/>
      <c r="E726" s="13"/>
      <c r="F726" s="13"/>
      <c r="G726" s="23"/>
      <c r="H726" s="23"/>
      <c r="I726" s="23"/>
      <c r="J726" s="21" t="s">
        <v>40</v>
      </c>
      <c r="K726" s="289"/>
      <c r="L726" s="21" t="s">
        <v>40</v>
      </c>
    </row>
    <row r="727" spans="2:14" ht="16.2" thickBot="1" x14ac:dyDescent="0.35">
      <c r="B727" s="290"/>
      <c r="C727" s="13" t="s">
        <v>338</v>
      </c>
      <c r="D727" s="13"/>
      <c r="E727" s="13"/>
      <c r="F727" s="265"/>
      <c r="G727" s="5"/>
      <c r="H727" s="5"/>
      <c r="I727" s="5"/>
      <c r="J727" s="96">
        <f>-'[1]lead sheet'!G54</f>
        <v>7833055449</v>
      </c>
      <c r="K727" s="7"/>
      <c r="L727" s="97">
        <v>5111258539</v>
      </c>
    </row>
    <row r="728" spans="2:14" ht="10.050000000000001" customHeight="1" thickTop="1" x14ac:dyDescent="0.3">
      <c r="B728" s="290"/>
      <c r="C728" s="23"/>
      <c r="D728" s="13"/>
      <c r="E728" s="13"/>
      <c r="F728" s="5"/>
      <c r="G728" s="5"/>
      <c r="H728" s="5"/>
      <c r="I728" s="5"/>
      <c r="J728" s="5"/>
      <c r="K728" s="5"/>
      <c r="L728" s="5"/>
    </row>
    <row r="729" spans="2:14" x14ac:dyDescent="0.3">
      <c r="B729" s="290"/>
      <c r="C729" s="351" t="s">
        <v>339</v>
      </c>
      <c r="D729" s="351"/>
      <c r="E729" s="351"/>
      <c r="F729" s="351"/>
      <c r="G729" s="351"/>
      <c r="H729" s="351"/>
      <c r="I729" s="351"/>
      <c r="J729" s="351"/>
      <c r="K729" s="351"/>
      <c r="L729" s="351"/>
    </row>
    <row r="730" spans="2:14" x14ac:dyDescent="0.3">
      <c r="B730" s="290"/>
      <c r="C730" s="351"/>
      <c r="D730" s="351"/>
      <c r="E730" s="351"/>
      <c r="F730" s="351"/>
      <c r="G730" s="351"/>
      <c r="H730" s="351"/>
      <c r="I730" s="351"/>
      <c r="J730" s="351"/>
      <c r="K730" s="351"/>
      <c r="L730" s="351"/>
    </row>
    <row r="731" spans="2:14" x14ac:dyDescent="0.3">
      <c r="B731" s="12" t="s">
        <v>32</v>
      </c>
      <c r="C731" s="13"/>
      <c r="D731" s="13"/>
      <c r="E731" s="13"/>
      <c r="F731" s="13"/>
      <c r="G731" s="13"/>
      <c r="H731" s="13"/>
      <c r="I731" s="13"/>
      <c r="J731" s="14"/>
      <c r="K731" s="40"/>
      <c r="L731" s="15"/>
    </row>
    <row r="732" spans="2:14" x14ac:dyDescent="0.3">
      <c r="B732" s="12" t="s">
        <v>102</v>
      </c>
      <c r="C732" s="13"/>
      <c r="D732" s="13"/>
      <c r="E732" s="13"/>
      <c r="F732" s="13"/>
      <c r="G732" s="13"/>
      <c r="H732" s="13"/>
      <c r="I732" s="13"/>
      <c r="J732" s="14"/>
      <c r="K732" s="40"/>
      <c r="L732" s="15"/>
    </row>
    <row r="733" spans="2:14" x14ac:dyDescent="0.3">
      <c r="B733" s="12" t="s">
        <v>70</v>
      </c>
      <c r="C733" s="13"/>
      <c r="D733" s="13"/>
      <c r="E733" s="13"/>
      <c r="F733" s="13"/>
      <c r="G733" s="13"/>
      <c r="H733" s="13"/>
      <c r="I733" s="13"/>
      <c r="J733" s="14"/>
      <c r="K733" s="15"/>
      <c r="L733" s="15"/>
    </row>
    <row r="734" spans="2:14" ht="16.2" thickBot="1" x14ac:dyDescent="0.35">
      <c r="B734" s="353" t="s">
        <v>36</v>
      </c>
      <c r="C734" s="354"/>
      <c r="D734" s="354"/>
      <c r="E734" s="354"/>
      <c r="F734" s="354"/>
      <c r="G734" s="354"/>
      <c r="H734" s="354"/>
      <c r="I734" s="354"/>
      <c r="J734" s="354"/>
      <c r="K734" s="354"/>
      <c r="L734" s="354"/>
    </row>
    <row r="735" spans="2:14" x14ac:dyDescent="0.3">
      <c r="B735" s="290"/>
      <c r="C735" s="23"/>
      <c r="D735" s="13"/>
      <c r="E735" s="13"/>
      <c r="F735" s="13"/>
      <c r="G735" s="23"/>
      <c r="H735" s="23"/>
      <c r="I735" s="23"/>
      <c r="J735" s="38"/>
      <c r="K735" s="26"/>
      <c r="L735" s="26"/>
    </row>
    <row r="736" spans="2:14" x14ac:dyDescent="0.3">
      <c r="B736" s="313" t="s">
        <v>340</v>
      </c>
      <c r="C736" s="352" t="s">
        <v>341</v>
      </c>
      <c r="D736" s="352"/>
      <c r="E736" s="352"/>
      <c r="F736" s="352"/>
      <c r="G736" s="352"/>
      <c r="H736" s="5"/>
      <c r="I736" s="5"/>
      <c r="J736" s="5"/>
      <c r="K736" s="5"/>
      <c r="L736" s="5"/>
    </row>
    <row r="737" spans="2:13" x14ac:dyDescent="0.3">
      <c r="B737" s="313"/>
      <c r="C737" s="271"/>
      <c r="D737" s="271"/>
      <c r="E737" s="271"/>
      <c r="F737" s="271"/>
      <c r="G737" s="271"/>
      <c r="H737" s="5"/>
      <c r="I737" s="5"/>
      <c r="J737" s="5"/>
      <c r="K737" s="5"/>
      <c r="L737" s="5"/>
    </row>
    <row r="738" spans="2:13" x14ac:dyDescent="0.3">
      <c r="B738" s="292"/>
      <c r="C738" s="345" t="s">
        <v>342</v>
      </c>
      <c r="D738" s="357"/>
      <c r="E738" s="357"/>
      <c r="F738" s="357"/>
      <c r="G738" s="357"/>
      <c r="H738" s="357"/>
      <c r="I738" s="357"/>
      <c r="J738" s="357"/>
      <c r="K738" s="357"/>
      <c r="L738" s="357"/>
    </row>
    <row r="739" spans="2:13" ht="13.5" customHeight="1" x14ac:dyDescent="0.3">
      <c r="B739" s="19"/>
      <c r="C739" s="357"/>
      <c r="D739" s="357"/>
      <c r="E739" s="357"/>
      <c r="F739" s="357"/>
      <c r="G739" s="357"/>
      <c r="H739" s="357"/>
      <c r="I739" s="357"/>
      <c r="J739" s="357"/>
      <c r="K739" s="357"/>
      <c r="L739" s="357"/>
    </row>
    <row r="740" spans="2:13" ht="13.5" customHeight="1" x14ac:dyDescent="0.3">
      <c r="B740" s="19"/>
      <c r="C740" s="268"/>
      <c r="D740" s="268"/>
      <c r="E740" s="268"/>
      <c r="F740" s="4"/>
      <c r="G740" s="4"/>
      <c r="H740" s="4"/>
      <c r="I740" s="4"/>
      <c r="J740" s="314"/>
      <c r="K740" s="4"/>
      <c r="L740" s="314"/>
    </row>
    <row r="741" spans="2:13" ht="16.2" customHeight="1" x14ac:dyDescent="0.3">
      <c r="B741" s="92" t="s">
        <v>343</v>
      </c>
      <c r="C741" s="346" t="s">
        <v>344</v>
      </c>
      <c r="D741" s="347"/>
      <c r="E741" s="347"/>
      <c r="F741" s="347"/>
      <c r="G741" s="265"/>
      <c r="H741" s="4"/>
      <c r="I741" s="4"/>
      <c r="J741" s="210"/>
      <c r="K741" s="210"/>
      <c r="L741" s="210"/>
    </row>
    <row r="742" spans="2:13" ht="9.4499999999999993" customHeight="1" x14ac:dyDescent="0.3">
      <c r="B742" s="92"/>
      <c r="C742" s="271"/>
      <c r="D742" s="268"/>
      <c r="E742" s="268"/>
      <c r="F742" s="268"/>
      <c r="G742" s="268"/>
      <c r="H742" s="4"/>
      <c r="I742" s="4"/>
      <c r="J742" s="210"/>
      <c r="K742" s="210"/>
      <c r="L742" s="210"/>
    </row>
    <row r="743" spans="2:13" x14ac:dyDescent="0.3">
      <c r="B743" s="12"/>
      <c r="C743" s="245" t="s">
        <v>345</v>
      </c>
      <c r="D743" s="245"/>
      <c r="E743" s="245"/>
      <c r="F743" s="245"/>
      <c r="G743" s="245"/>
      <c r="H743" s="245"/>
      <c r="I743" s="245"/>
      <c r="J743" s="245"/>
      <c r="K743" s="265"/>
      <c r="L743" s="265"/>
      <c r="M743" s="2" t="s">
        <v>346</v>
      </c>
    </row>
    <row r="744" spans="2:13" x14ac:dyDescent="0.3">
      <c r="B744" s="19"/>
      <c r="C744" s="245" t="s">
        <v>347</v>
      </c>
      <c r="D744" s="245"/>
      <c r="E744" s="245"/>
      <c r="F744" s="245"/>
      <c r="G744" s="245"/>
      <c r="H744" s="245"/>
      <c r="I744" s="245"/>
      <c r="J744" s="245"/>
      <c r="K744" s="265"/>
      <c r="L744" s="265"/>
    </row>
    <row r="745" spans="2:13" ht="28.95" customHeight="1" x14ac:dyDescent="0.3">
      <c r="B745" s="19"/>
      <c r="C745" s="245"/>
      <c r="D745" s="359" t="s">
        <v>348</v>
      </c>
      <c r="E745" s="359"/>
      <c r="F745" s="359"/>
      <c r="G745" s="359"/>
      <c r="H745" s="359"/>
      <c r="I745" s="359"/>
      <c r="J745" s="359"/>
      <c r="K745" s="359"/>
      <c r="L745" s="359"/>
    </row>
    <row r="746" spans="2:13" ht="15.45" customHeight="1" x14ac:dyDescent="0.3">
      <c r="B746" s="19"/>
      <c r="C746" s="245"/>
      <c r="D746" s="359" t="s">
        <v>349</v>
      </c>
      <c r="E746" s="359"/>
      <c r="F746" s="359"/>
      <c r="G746" s="359"/>
      <c r="H746" s="359"/>
      <c r="I746" s="359"/>
      <c r="J746" s="359"/>
      <c r="K746" s="359"/>
      <c r="L746" s="359"/>
    </row>
    <row r="747" spans="2:13" x14ac:dyDescent="0.3">
      <c r="B747" s="19"/>
      <c r="C747" s="245"/>
      <c r="D747" s="359" t="s">
        <v>350</v>
      </c>
      <c r="E747" s="360"/>
      <c r="F747" s="360"/>
      <c r="G747" s="360"/>
      <c r="H747" s="360"/>
      <c r="I747" s="360"/>
      <c r="J747" s="360"/>
      <c r="K747" s="268"/>
      <c r="L747" s="268"/>
    </row>
    <row r="748" spans="2:13" ht="15.45" customHeight="1" x14ac:dyDescent="0.3">
      <c r="B748" s="19"/>
      <c r="C748" s="359" t="s">
        <v>351</v>
      </c>
      <c r="D748" s="359"/>
      <c r="E748" s="359"/>
      <c r="F748" s="359"/>
      <c r="G748" s="359"/>
      <c r="H748" s="359"/>
      <c r="I748" s="359"/>
      <c r="J748" s="359"/>
      <c r="K748" s="268"/>
      <c r="L748" s="268"/>
    </row>
    <row r="749" spans="2:13" ht="15.45" customHeight="1" x14ac:dyDescent="0.3">
      <c r="B749" s="19"/>
      <c r="C749" s="359" t="s">
        <v>352</v>
      </c>
      <c r="D749" s="359"/>
      <c r="E749" s="359"/>
      <c r="F749" s="359"/>
      <c r="G749" s="359"/>
      <c r="H749" s="359"/>
      <c r="I749" s="359"/>
      <c r="J749" s="359"/>
      <c r="K749" s="268"/>
      <c r="L749" s="268"/>
    </row>
    <row r="750" spans="2:13" ht="15.45" customHeight="1" x14ac:dyDescent="0.3">
      <c r="B750" s="19"/>
      <c r="C750" s="359" t="s">
        <v>353</v>
      </c>
      <c r="D750" s="359"/>
      <c r="E750" s="359"/>
      <c r="F750" s="359"/>
      <c r="G750" s="359"/>
      <c r="H750" s="359"/>
      <c r="I750" s="359"/>
      <c r="J750" s="359"/>
      <c r="K750" s="359"/>
      <c r="L750" s="268"/>
    </row>
    <row r="751" spans="2:13" x14ac:dyDescent="0.3">
      <c r="B751" s="19"/>
      <c r="C751" s="359" t="s">
        <v>354</v>
      </c>
      <c r="D751" s="360"/>
      <c r="E751" s="360"/>
      <c r="F751" s="360"/>
      <c r="G751" s="360"/>
      <c r="H751" s="360"/>
      <c r="I751" s="360"/>
      <c r="J751" s="360"/>
      <c r="K751" s="268"/>
      <c r="L751" s="268"/>
    </row>
    <row r="752" spans="2:13" ht="15.45" customHeight="1" x14ac:dyDescent="0.3">
      <c r="B752" s="19"/>
      <c r="C752" s="361" t="s">
        <v>355</v>
      </c>
      <c r="D752" s="361"/>
      <c r="E752" s="361"/>
      <c r="F752" s="361"/>
      <c r="G752" s="361"/>
      <c r="H752" s="361"/>
      <c r="I752" s="361"/>
      <c r="J752" s="361"/>
      <c r="K752" s="361"/>
      <c r="L752" s="361"/>
    </row>
    <row r="753" spans="2:12" x14ac:dyDescent="0.3">
      <c r="B753" s="19"/>
      <c r="C753" s="361"/>
      <c r="D753" s="361"/>
      <c r="E753" s="361"/>
      <c r="F753" s="361"/>
      <c r="G753" s="361"/>
      <c r="H753" s="361"/>
      <c r="I753" s="361"/>
      <c r="J753" s="361"/>
      <c r="K753" s="361"/>
      <c r="L753" s="361"/>
    </row>
    <row r="754" spans="2:12" ht="15.45" customHeight="1" x14ac:dyDescent="0.3">
      <c r="B754" s="19"/>
      <c r="C754" s="361" t="s">
        <v>356</v>
      </c>
      <c r="D754" s="361"/>
      <c r="E754" s="361"/>
      <c r="F754" s="361"/>
      <c r="G754" s="361"/>
      <c r="H754" s="361"/>
      <c r="I754" s="361"/>
      <c r="J754" s="361"/>
      <c r="K754" s="361"/>
      <c r="L754" s="361"/>
    </row>
    <row r="755" spans="2:12" x14ac:dyDescent="0.3">
      <c r="B755" s="19"/>
      <c r="C755" s="361"/>
      <c r="D755" s="361"/>
      <c r="E755" s="361"/>
      <c r="F755" s="361"/>
      <c r="G755" s="361"/>
      <c r="H755" s="361"/>
      <c r="I755" s="361"/>
      <c r="J755" s="361"/>
      <c r="K755" s="361"/>
      <c r="L755" s="361"/>
    </row>
    <row r="756" spans="2:12" ht="9.4499999999999993" customHeight="1" x14ac:dyDescent="0.3">
      <c r="B756" s="19"/>
      <c r="C756" s="268"/>
      <c r="D756" s="268"/>
      <c r="E756" s="268"/>
      <c r="F756" s="268"/>
      <c r="G756" s="268"/>
      <c r="H756" s="268"/>
      <c r="I756" s="268"/>
      <c r="J756" s="268"/>
      <c r="K756" s="268"/>
      <c r="L756" s="268"/>
    </row>
    <row r="757" spans="2:12" ht="31.5" customHeight="1" x14ac:dyDescent="0.3">
      <c r="B757" s="19"/>
      <c r="C757" s="356" t="s">
        <v>357</v>
      </c>
      <c r="D757" s="356"/>
      <c r="E757" s="356"/>
      <c r="F757" s="356"/>
      <c r="G757" s="356"/>
      <c r="H757" s="356"/>
      <c r="I757" s="356"/>
      <c r="J757" s="356"/>
      <c r="K757" s="356"/>
      <c r="L757" s="356"/>
    </row>
    <row r="758" spans="2:12" ht="10.050000000000001" customHeight="1" x14ac:dyDescent="0.3">
      <c r="B758" s="19"/>
      <c r="C758" s="316"/>
      <c r="D758" s="316"/>
      <c r="E758" s="316"/>
      <c r="F758" s="316"/>
      <c r="G758" s="316"/>
      <c r="H758" s="316"/>
      <c r="I758" s="316"/>
      <c r="J758" s="316"/>
      <c r="K758" s="268"/>
      <c r="L758" s="268"/>
    </row>
    <row r="759" spans="2:12" ht="15.45" customHeight="1" x14ac:dyDescent="0.3">
      <c r="B759" s="19"/>
      <c r="C759" s="356" t="s">
        <v>358</v>
      </c>
      <c r="D759" s="356"/>
      <c r="E759" s="356"/>
      <c r="F759" s="356"/>
      <c r="G759" s="356"/>
      <c r="H759" s="356"/>
      <c r="I759" s="356"/>
      <c r="J759" s="356"/>
      <c r="K759" s="356"/>
      <c r="L759" s="356"/>
    </row>
    <row r="760" spans="2:12" x14ac:dyDescent="0.3">
      <c r="B760" s="19"/>
      <c r="C760" s="356"/>
      <c r="D760" s="356"/>
      <c r="E760" s="356"/>
      <c r="F760" s="356"/>
      <c r="G760" s="356"/>
      <c r="H760" s="356"/>
      <c r="I760" s="356"/>
      <c r="J760" s="356"/>
      <c r="K760" s="356"/>
      <c r="L760" s="356"/>
    </row>
    <row r="761" spans="2:12" x14ac:dyDescent="0.3">
      <c r="B761" s="19"/>
      <c r="C761" s="268"/>
      <c r="D761" s="268"/>
      <c r="E761" s="268"/>
      <c r="F761" s="268"/>
      <c r="G761" s="268"/>
      <c r="H761" s="268"/>
      <c r="I761" s="268"/>
      <c r="J761" s="268"/>
      <c r="K761" s="268"/>
      <c r="L761" s="268"/>
    </row>
    <row r="762" spans="2:12" x14ac:dyDescent="0.3">
      <c r="B762" s="12" t="s">
        <v>187</v>
      </c>
      <c r="C762" s="357" t="s">
        <v>359</v>
      </c>
      <c r="D762" s="357"/>
      <c r="E762" s="357"/>
      <c r="F762" s="357"/>
      <c r="G762" s="357"/>
      <c r="H762" s="5"/>
      <c r="I762" s="5"/>
      <c r="J762" s="47">
        <v>2023</v>
      </c>
      <c r="K762" s="263"/>
      <c r="L762" s="47">
        <v>2022</v>
      </c>
    </row>
    <row r="763" spans="2:12" x14ac:dyDescent="0.3">
      <c r="B763" s="19"/>
      <c r="C763" s="296"/>
      <c r="D763" s="6"/>
      <c r="E763" s="6"/>
      <c r="F763" s="6"/>
      <c r="G763" s="6"/>
      <c r="H763" s="6"/>
      <c r="I763" s="4"/>
      <c r="J763" s="98" t="s">
        <v>360</v>
      </c>
      <c r="K763" s="47"/>
      <c r="L763" s="98" t="s">
        <v>360</v>
      </c>
    </row>
    <row r="764" spans="2:12" x14ac:dyDescent="0.3">
      <c r="B764" s="292"/>
      <c r="C764" s="352" t="s">
        <v>361</v>
      </c>
      <c r="D764" s="352"/>
      <c r="E764" s="352"/>
      <c r="F764" s="352"/>
      <c r="G764" s="352"/>
      <c r="H764" s="352"/>
      <c r="I764" s="352"/>
      <c r="J764" s="317"/>
      <c r="K764" s="317"/>
      <c r="L764" s="317"/>
    </row>
    <row r="765" spans="2:12" x14ac:dyDescent="0.3">
      <c r="B765" s="292"/>
      <c r="C765" s="293" t="s">
        <v>362</v>
      </c>
      <c r="D765" s="271"/>
      <c r="E765" s="271"/>
      <c r="F765" s="271"/>
      <c r="G765" s="271"/>
      <c r="H765" s="271"/>
      <c r="I765" s="271"/>
      <c r="J765" s="317"/>
      <c r="K765" s="317"/>
      <c r="L765" s="317"/>
    </row>
    <row r="766" spans="2:12" ht="17.399999999999999" x14ac:dyDescent="0.45">
      <c r="B766" s="19"/>
      <c r="C766" s="351" t="s">
        <v>363</v>
      </c>
      <c r="D766" s="351"/>
      <c r="E766" s="351"/>
      <c r="F766" s="351"/>
      <c r="G766" s="351"/>
      <c r="H766" s="351"/>
      <c r="I766" s="351"/>
      <c r="J766" s="318">
        <v>6151183129</v>
      </c>
      <c r="K766" s="318"/>
      <c r="L766" s="318">
        <v>6807748479</v>
      </c>
    </row>
    <row r="767" spans="2:12" ht="17.399999999999999" x14ac:dyDescent="0.45">
      <c r="B767" s="19"/>
      <c r="C767" s="351" t="s">
        <v>364</v>
      </c>
      <c r="D767" s="351"/>
      <c r="E767" s="351"/>
      <c r="F767" s="351"/>
      <c r="G767" s="351"/>
      <c r="H767" s="6"/>
      <c r="I767" s="4"/>
      <c r="J767" s="318">
        <v>1656000</v>
      </c>
      <c r="K767" s="318"/>
      <c r="L767" s="318">
        <v>605500</v>
      </c>
    </row>
    <row r="768" spans="2:12" ht="17.399999999999999" x14ac:dyDescent="0.45">
      <c r="B768" s="19"/>
      <c r="C768" s="319" t="s">
        <v>365</v>
      </c>
      <c r="D768" s="268"/>
      <c r="E768" s="268"/>
      <c r="F768" s="268"/>
      <c r="G768" s="268"/>
      <c r="H768" s="6"/>
      <c r="I768" s="4"/>
      <c r="J768" s="318"/>
      <c r="K768" s="318"/>
      <c r="L768" s="318"/>
    </row>
    <row r="769" spans="2:12" ht="17.399999999999999" x14ac:dyDescent="0.45">
      <c r="B769" s="19"/>
      <c r="C769" s="358" t="s">
        <v>366</v>
      </c>
      <c r="D769" s="358"/>
      <c r="E769" s="358"/>
      <c r="F769" s="358"/>
      <c r="G769" s="358"/>
      <c r="H769" s="358"/>
      <c r="I769" s="4"/>
      <c r="J769" s="318" t="s">
        <v>170</v>
      </c>
      <c r="K769" s="318"/>
      <c r="L769" s="318">
        <v>13948792</v>
      </c>
    </row>
    <row r="770" spans="2:12" ht="17.399999999999999" x14ac:dyDescent="0.45">
      <c r="B770" s="19"/>
      <c r="C770" s="351" t="s">
        <v>367</v>
      </c>
      <c r="D770" s="351"/>
      <c r="E770" s="351"/>
      <c r="F770" s="351"/>
      <c r="G770" s="351"/>
      <c r="H770" s="351"/>
      <c r="I770" s="4"/>
      <c r="J770" s="318">
        <v>21543302</v>
      </c>
      <c r="K770" s="318"/>
      <c r="L770" s="318">
        <v>20437400</v>
      </c>
    </row>
    <row r="771" spans="2:12" ht="17.399999999999999" x14ac:dyDescent="0.45">
      <c r="B771" s="19"/>
      <c r="C771" s="351" t="s">
        <v>333</v>
      </c>
      <c r="D771" s="351"/>
      <c r="E771" s="351"/>
      <c r="F771" s="351"/>
      <c r="G771" s="6"/>
      <c r="H771" s="6"/>
      <c r="I771" s="4"/>
      <c r="J771" s="318">
        <v>529604527</v>
      </c>
      <c r="K771" s="318"/>
      <c r="L771" s="318">
        <v>652885798</v>
      </c>
    </row>
    <row r="772" spans="2:12" x14ac:dyDescent="0.3">
      <c r="B772" s="19"/>
      <c r="C772" s="296"/>
      <c r="D772" s="6"/>
      <c r="E772" s="6"/>
      <c r="F772" s="6"/>
      <c r="G772" s="6"/>
      <c r="H772" s="6"/>
      <c r="I772" s="4"/>
      <c r="J772" s="99"/>
      <c r="K772" s="263"/>
      <c r="L772" s="99"/>
    </row>
    <row r="773" spans="2:12" x14ac:dyDescent="0.3">
      <c r="B773" s="19"/>
      <c r="C773" s="355" t="s">
        <v>368</v>
      </c>
      <c r="D773" s="355"/>
      <c r="E773" s="355"/>
      <c r="F773" s="355"/>
      <c r="G773" s="355"/>
      <c r="H773" s="6"/>
      <c r="I773" s="4"/>
      <c r="J773" s="99"/>
      <c r="K773" s="263"/>
      <c r="L773" s="99"/>
    </row>
    <row r="774" spans="2:12" x14ac:dyDescent="0.3">
      <c r="B774" s="19"/>
      <c r="C774" s="293" t="s">
        <v>362</v>
      </c>
      <c r="D774" s="320"/>
      <c r="E774" s="320"/>
      <c r="F774" s="320"/>
      <c r="G774" s="320"/>
      <c r="H774" s="6"/>
      <c r="I774" s="4"/>
      <c r="J774" s="99"/>
      <c r="K774" s="263"/>
      <c r="L774" s="99"/>
    </row>
    <row r="775" spans="2:12" ht="17.399999999999999" x14ac:dyDescent="0.45">
      <c r="B775" s="19"/>
      <c r="C775" s="351" t="s">
        <v>369</v>
      </c>
      <c r="D775" s="351"/>
      <c r="E775" s="351"/>
      <c r="F775" s="351"/>
      <c r="G775" s="351"/>
      <c r="H775" s="351"/>
      <c r="I775" s="4"/>
      <c r="J775" s="100">
        <v>2899246131</v>
      </c>
      <c r="K775" s="321"/>
      <c r="L775" s="100">
        <v>4413536433</v>
      </c>
    </row>
    <row r="776" spans="2:12" ht="17.399999999999999" x14ac:dyDescent="0.45">
      <c r="B776" s="19"/>
      <c r="C776" s="319" t="s">
        <v>365</v>
      </c>
      <c r="D776" s="268"/>
      <c r="E776" s="268"/>
      <c r="F776" s="268"/>
      <c r="G776" s="268"/>
      <c r="H776" s="268"/>
      <c r="I776" s="4"/>
      <c r="J776" s="100"/>
      <c r="K776" s="321"/>
      <c r="L776" s="100"/>
    </row>
    <row r="777" spans="2:12" ht="18.45" customHeight="1" x14ac:dyDescent="0.45">
      <c r="B777" s="19"/>
      <c r="C777" s="351" t="s">
        <v>370</v>
      </c>
      <c r="D777" s="351"/>
      <c r="E777" s="351"/>
      <c r="F777" s="351"/>
      <c r="G777" s="4"/>
      <c r="H777" s="4"/>
      <c r="I777" s="4"/>
      <c r="J777" s="100">
        <v>250409723</v>
      </c>
      <c r="K777" s="321"/>
      <c r="L777" s="322">
        <v>318924938</v>
      </c>
    </row>
    <row r="778" spans="2:12" x14ac:dyDescent="0.3">
      <c r="B778" s="19"/>
      <c r="C778" s="268"/>
      <c r="D778" s="268"/>
      <c r="E778" s="268"/>
      <c r="F778" s="4"/>
      <c r="G778" s="4"/>
      <c r="H778" s="4"/>
      <c r="I778" s="4"/>
      <c r="J778" s="4"/>
      <c r="K778" s="4"/>
      <c r="L778" s="4"/>
    </row>
    <row r="779" spans="2:12" x14ac:dyDescent="0.3">
      <c r="B779" s="19"/>
      <c r="C779" s="352" t="s">
        <v>371</v>
      </c>
      <c r="D779" s="351"/>
      <c r="E779" s="351"/>
      <c r="F779" s="351"/>
      <c r="G779" s="351"/>
      <c r="H779" s="4"/>
      <c r="I779" s="4"/>
      <c r="J779" s="323"/>
      <c r="K779" s="4"/>
      <c r="L779" s="323"/>
    </row>
    <row r="780" spans="2:12" x14ac:dyDescent="0.3">
      <c r="B780" s="19"/>
      <c r="C780" s="319" t="s">
        <v>365</v>
      </c>
      <c r="D780" s="268"/>
      <c r="E780" s="268"/>
      <c r="F780" s="268"/>
      <c r="G780" s="268"/>
      <c r="H780" s="4"/>
      <c r="I780" s="4"/>
      <c r="J780" s="323"/>
      <c r="K780" s="4"/>
      <c r="L780" s="323"/>
    </row>
    <row r="781" spans="2:12" ht="19.5" customHeight="1" thickBot="1" x14ac:dyDescent="0.35">
      <c r="B781" s="19"/>
      <c r="C781" s="351" t="s">
        <v>372</v>
      </c>
      <c r="D781" s="351"/>
      <c r="E781" s="351"/>
      <c r="F781" s="351"/>
      <c r="G781" s="4"/>
      <c r="H781" s="4"/>
      <c r="I781" s="4"/>
      <c r="J781" s="324">
        <f>-J727</f>
        <v>-7833055449</v>
      </c>
      <c r="K781" s="4"/>
      <c r="L781" s="324">
        <v>-5114474673</v>
      </c>
    </row>
    <row r="782" spans="2:12" ht="19.05" customHeight="1" thickTop="1" x14ac:dyDescent="0.45">
      <c r="B782" s="19"/>
      <c r="C782" s="351" t="s">
        <v>373</v>
      </c>
      <c r="D782" s="351"/>
      <c r="E782" s="351"/>
      <c r="F782" s="351"/>
      <c r="G782" s="351"/>
      <c r="H782" s="4"/>
      <c r="I782" s="4"/>
      <c r="J782" s="325">
        <f>J701</f>
        <v>233052427</v>
      </c>
      <c r="K782" s="326"/>
      <c r="L782" s="325">
        <v>382276483</v>
      </c>
    </row>
    <row r="783" spans="2:12" ht="17.399999999999999" x14ac:dyDescent="0.45">
      <c r="B783" s="19"/>
      <c r="C783" s="351" t="s">
        <v>366</v>
      </c>
      <c r="D783" s="351"/>
      <c r="E783" s="351"/>
      <c r="F783" s="351"/>
      <c r="G783" s="351"/>
      <c r="H783" s="4"/>
      <c r="I783" s="4"/>
      <c r="J783" s="325">
        <f>J644</f>
        <v>526246663</v>
      </c>
      <c r="K783" s="4"/>
      <c r="L783" s="325">
        <v>1741305099</v>
      </c>
    </row>
    <row r="784" spans="2:12" x14ac:dyDescent="0.3">
      <c r="B784" s="19"/>
      <c r="C784" s="268"/>
      <c r="D784" s="268"/>
      <c r="E784" s="268"/>
      <c r="F784" s="4"/>
      <c r="G784" s="4"/>
      <c r="H784" s="4"/>
      <c r="I784" s="4"/>
      <c r="J784" s="4"/>
      <c r="K784" s="4"/>
      <c r="L784" s="4"/>
    </row>
    <row r="785" spans="2:18" x14ac:dyDescent="0.3">
      <c r="B785" s="19"/>
      <c r="C785" s="352" t="s">
        <v>374</v>
      </c>
      <c r="D785" s="351"/>
      <c r="E785" s="351"/>
      <c r="F785" s="351"/>
      <c r="G785" s="351"/>
      <c r="H785" s="4"/>
      <c r="I785" s="4"/>
    </row>
    <row r="786" spans="2:18" ht="17.399999999999999" x14ac:dyDescent="0.45">
      <c r="B786" s="19"/>
      <c r="C786" s="319" t="s">
        <v>365</v>
      </c>
      <c r="D786" s="268"/>
      <c r="E786" s="268"/>
      <c r="F786" s="4"/>
      <c r="G786" s="4"/>
      <c r="H786" s="4"/>
      <c r="I786" s="4"/>
      <c r="J786" s="325">
        <f>J707</f>
        <v>8650148078</v>
      </c>
      <c r="K786" s="4"/>
      <c r="L786" s="325">
        <f>L707</f>
        <v>8650148078</v>
      </c>
    </row>
    <row r="787" spans="2:18" x14ac:dyDescent="0.3">
      <c r="B787" s="19"/>
      <c r="C787" s="268"/>
      <c r="D787" s="268"/>
      <c r="E787" s="268"/>
      <c r="F787" s="4"/>
      <c r="G787" s="4"/>
      <c r="H787" s="4"/>
      <c r="I787" s="4"/>
      <c r="J787" s="4"/>
      <c r="K787" s="4"/>
      <c r="L787" s="4"/>
    </row>
    <row r="788" spans="2:18" x14ac:dyDescent="0.3">
      <c r="B788" s="12" t="s">
        <v>32</v>
      </c>
      <c r="C788" s="13"/>
      <c r="D788" s="13"/>
      <c r="E788" s="13"/>
      <c r="F788" s="13"/>
      <c r="G788" s="13"/>
      <c r="H788" s="13"/>
      <c r="I788" s="13"/>
      <c r="J788" s="14"/>
      <c r="K788" s="40"/>
      <c r="L788" s="15"/>
    </row>
    <row r="789" spans="2:18" x14ac:dyDescent="0.3">
      <c r="B789" s="12" t="s">
        <v>102</v>
      </c>
      <c r="C789" s="13"/>
      <c r="D789" s="13"/>
      <c r="E789" s="13"/>
      <c r="F789" s="13"/>
      <c r="G789" s="13"/>
      <c r="H789" s="13"/>
      <c r="I789" s="13"/>
      <c r="J789" s="14"/>
      <c r="K789" s="40"/>
      <c r="L789" s="15"/>
    </row>
    <row r="790" spans="2:18" x14ac:dyDescent="0.3">
      <c r="B790" s="12" t="s">
        <v>70</v>
      </c>
      <c r="C790" s="13"/>
      <c r="D790" s="13"/>
      <c r="E790" s="13"/>
      <c r="F790" s="13"/>
      <c r="G790" s="13"/>
      <c r="H790" s="13"/>
      <c r="I790" s="13"/>
      <c r="J790" s="14"/>
      <c r="K790" s="15"/>
      <c r="L790" s="15"/>
    </row>
    <row r="791" spans="2:18" ht="16.2" thickBot="1" x14ac:dyDescent="0.35">
      <c r="B791" s="353" t="s">
        <v>36</v>
      </c>
      <c r="C791" s="354"/>
      <c r="D791" s="354"/>
      <c r="E791" s="354"/>
      <c r="F791" s="354"/>
      <c r="G791" s="354"/>
      <c r="H791" s="354"/>
      <c r="I791" s="354"/>
      <c r="J791" s="354"/>
      <c r="K791" s="354"/>
      <c r="L791" s="354"/>
    </row>
    <row r="792" spans="2:18" x14ac:dyDescent="0.3">
      <c r="B792" s="19"/>
      <c r="C792" s="268"/>
      <c r="D792" s="268"/>
      <c r="E792" s="268"/>
      <c r="F792" s="4"/>
      <c r="G792" s="4"/>
      <c r="H792" s="4"/>
      <c r="I792" s="4"/>
      <c r="J792" s="4"/>
      <c r="K792" s="4"/>
      <c r="L792" s="4"/>
    </row>
    <row r="793" spans="2:18" x14ac:dyDescent="0.3">
      <c r="B793" s="92" t="s">
        <v>343</v>
      </c>
      <c r="C793" s="346" t="s">
        <v>375</v>
      </c>
      <c r="D793" s="347"/>
      <c r="E793" s="347"/>
      <c r="F793" s="347"/>
      <c r="G793" s="4"/>
      <c r="H793" s="4"/>
      <c r="I793" s="4"/>
      <c r="J793" s="4"/>
      <c r="K793" s="4"/>
      <c r="L793" s="4"/>
    </row>
    <row r="794" spans="2:18" ht="10.95" customHeight="1" x14ac:dyDescent="0.3">
      <c r="B794" s="92"/>
      <c r="C794" s="315"/>
      <c r="D794" s="255"/>
      <c r="E794" s="255"/>
      <c r="F794" s="255"/>
      <c r="G794" s="4"/>
      <c r="H794" s="4"/>
      <c r="I794" s="4"/>
      <c r="J794" s="4"/>
      <c r="K794" s="4"/>
      <c r="L794" s="4"/>
    </row>
    <row r="795" spans="2:18" x14ac:dyDescent="0.3">
      <c r="B795" s="92"/>
      <c r="C795" s="327" t="s">
        <v>376</v>
      </c>
      <c r="D795" s="255"/>
      <c r="E795" s="255"/>
      <c r="F795" s="255"/>
      <c r="G795" s="4"/>
      <c r="H795" s="4"/>
      <c r="I795" s="4"/>
      <c r="J795" s="4"/>
      <c r="K795" s="4"/>
      <c r="L795" s="4"/>
    </row>
    <row r="796" spans="2:18" ht="10.050000000000001" customHeight="1" x14ac:dyDescent="0.3">
      <c r="B796" s="92"/>
      <c r="C796" s="315"/>
      <c r="D796" s="255"/>
      <c r="E796" s="255"/>
      <c r="F796" s="255"/>
      <c r="G796" s="4"/>
      <c r="H796" s="4"/>
      <c r="I796" s="4"/>
      <c r="J796" s="4"/>
      <c r="K796" s="4"/>
      <c r="L796" s="4"/>
    </row>
    <row r="797" spans="2:18" x14ac:dyDescent="0.3">
      <c r="B797" s="92"/>
      <c r="C797" s="328" t="s">
        <v>377</v>
      </c>
      <c r="D797" s="255"/>
      <c r="E797" s="255"/>
      <c r="F797" s="255"/>
      <c r="G797" s="4"/>
      <c r="H797" s="4"/>
      <c r="I797" s="4"/>
      <c r="J797" s="4"/>
      <c r="K797" s="4"/>
      <c r="L797" s="4"/>
    </row>
    <row r="798" spans="2:18" ht="11.55" customHeight="1" x14ac:dyDescent="0.3">
      <c r="B798" s="92"/>
      <c r="C798" s="315"/>
      <c r="D798" s="255"/>
      <c r="E798" s="255"/>
      <c r="F798" s="255"/>
      <c r="G798" s="4"/>
      <c r="H798" s="4"/>
      <c r="I798" s="4"/>
      <c r="J798" s="4"/>
      <c r="K798" s="4"/>
      <c r="L798" s="4"/>
    </row>
    <row r="799" spans="2:18" x14ac:dyDescent="0.3">
      <c r="B799" s="92"/>
      <c r="C799" s="3" t="s">
        <v>378</v>
      </c>
      <c r="D799" s="5"/>
      <c r="E799" s="5"/>
      <c r="F799" s="5"/>
      <c r="G799" s="5"/>
      <c r="H799" s="5"/>
      <c r="I799" s="5"/>
      <c r="J799" s="5"/>
      <c r="K799" s="5"/>
      <c r="L799" s="5"/>
      <c r="N799" s="92"/>
      <c r="O799" s="346"/>
      <c r="P799" s="347"/>
      <c r="Q799" s="347"/>
      <c r="R799" s="347"/>
    </row>
    <row r="800" spans="2:18" x14ac:dyDescent="0.3">
      <c r="C800" s="345" t="s">
        <v>379</v>
      </c>
      <c r="D800" s="345"/>
      <c r="E800" s="345"/>
      <c r="F800" s="345"/>
      <c r="G800" s="345"/>
      <c r="H800" s="345"/>
      <c r="I800" s="345"/>
      <c r="J800" s="345"/>
      <c r="K800" s="345"/>
      <c r="L800" s="345"/>
    </row>
    <row r="801" spans="2:12" x14ac:dyDescent="0.3">
      <c r="C801" s="345"/>
      <c r="D801" s="345"/>
      <c r="E801" s="345"/>
      <c r="F801" s="345"/>
      <c r="G801" s="345"/>
      <c r="H801" s="345"/>
      <c r="I801" s="345"/>
      <c r="J801" s="345"/>
      <c r="K801" s="345"/>
      <c r="L801" s="345"/>
    </row>
    <row r="802" spans="2:12" x14ac:dyDescent="0.3">
      <c r="C802" s="345"/>
      <c r="D802" s="345"/>
      <c r="E802" s="345"/>
      <c r="F802" s="345"/>
      <c r="G802" s="345"/>
      <c r="H802" s="345"/>
      <c r="I802" s="345"/>
      <c r="J802" s="345"/>
      <c r="K802" s="345"/>
      <c r="L802" s="345"/>
    </row>
    <row r="803" spans="2:12" x14ac:dyDescent="0.3">
      <c r="C803" s="4"/>
      <c r="D803" s="4"/>
      <c r="E803" s="4"/>
      <c r="F803" s="4"/>
      <c r="G803" s="4"/>
      <c r="H803" s="4"/>
      <c r="I803" s="4"/>
      <c r="J803" s="4"/>
      <c r="K803" s="4"/>
    </row>
    <row r="804" spans="2:12" x14ac:dyDescent="0.3">
      <c r="J804" s="1">
        <v>2023</v>
      </c>
      <c r="K804" s="3"/>
      <c r="L804" s="1">
        <v>2022</v>
      </c>
    </row>
    <row r="805" spans="2:12" x14ac:dyDescent="0.3">
      <c r="J805" s="1" t="s">
        <v>360</v>
      </c>
      <c r="K805" s="3"/>
      <c r="L805" s="1" t="s">
        <v>360</v>
      </c>
    </row>
    <row r="806" spans="2:12" ht="17.399999999999999" x14ac:dyDescent="0.45">
      <c r="D806" s="345" t="s">
        <v>380</v>
      </c>
      <c r="E806" s="345"/>
      <c r="J806" s="329">
        <v>65203290</v>
      </c>
      <c r="K806" s="329"/>
      <c r="L806" s="329">
        <v>57690661</v>
      </c>
    </row>
    <row r="807" spans="2:12" ht="11.55" customHeight="1" x14ac:dyDescent="0.3"/>
    <row r="808" spans="2:12" x14ac:dyDescent="0.3">
      <c r="J808" s="47">
        <v>2023</v>
      </c>
      <c r="K808" s="263"/>
      <c r="L808" s="47">
        <v>2022</v>
      </c>
    </row>
    <row r="809" spans="2:12" x14ac:dyDescent="0.3">
      <c r="B809" s="48" t="s">
        <v>381</v>
      </c>
      <c r="C809" s="3" t="s">
        <v>382</v>
      </c>
      <c r="J809" s="98" t="s">
        <v>360</v>
      </c>
      <c r="K809" s="47"/>
      <c r="L809" s="98" t="s">
        <v>360</v>
      </c>
    </row>
    <row r="810" spans="2:12" x14ac:dyDescent="0.3">
      <c r="C810" s="2" t="s">
        <v>383</v>
      </c>
      <c r="J810" s="83">
        <v>0</v>
      </c>
      <c r="K810" s="83"/>
      <c r="L810" s="83">
        <v>0</v>
      </c>
    </row>
    <row r="811" spans="2:12" x14ac:dyDescent="0.3">
      <c r="C811" s="2" t="s">
        <v>384</v>
      </c>
      <c r="J811" s="85">
        <f>'[1]lead sheet'!D583</f>
        <v>18846974.706405144</v>
      </c>
      <c r="K811" s="83"/>
      <c r="L811" s="85">
        <v>0</v>
      </c>
    </row>
    <row r="812" spans="2:12" x14ac:dyDescent="0.3">
      <c r="J812" s="87">
        <f>SUM(J810:J811)</f>
        <v>18846974.706405144</v>
      </c>
      <c r="K812" s="83"/>
      <c r="L812" s="87">
        <f>SUM(L810:L811)</f>
        <v>0</v>
      </c>
    </row>
    <row r="813" spans="2:12" ht="9.4499999999999993" customHeight="1" x14ac:dyDescent="0.3">
      <c r="J813" s="83"/>
      <c r="K813" s="83"/>
      <c r="L813" s="83"/>
    </row>
    <row r="814" spans="2:12" x14ac:dyDescent="0.3">
      <c r="C814" s="2" t="s">
        <v>385</v>
      </c>
      <c r="J814" s="83">
        <v>0</v>
      </c>
      <c r="K814" s="83"/>
      <c r="L814" s="83">
        <v>0</v>
      </c>
    </row>
    <row r="815" spans="2:12" x14ac:dyDescent="0.3">
      <c r="C815" s="2" t="s">
        <v>386</v>
      </c>
      <c r="J815" s="85">
        <f>-'[1]lead sheet'!D586</f>
        <v>8638197</v>
      </c>
      <c r="K815" s="83"/>
      <c r="L815" s="85">
        <v>0</v>
      </c>
    </row>
    <row r="816" spans="2:12" x14ac:dyDescent="0.3">
      <c r="C816" s="2" t="s">
        <v>387</v>
      </c>
      <c r="J816" s="87">
        <f>SUM(J814:J815)</f>
        <v>8638197</v>
      </c>
      <c r="K816" s="83"/>
      <c r="L816" s="87">
        <f>SUM(L814:L815)</f>
        <v>0</v>
      </c>
    </row>
    <row r="817" spans="2:23" x14ac:dyDescent="0.3">
      <c r="J817" s="83"/>
      <c r="K817" s="83"/>
      <c r="L817" s="83"/>
    </row>
    <row r="818" spans="2:23" ht="16.2" thickBot="1" x14ac:dyDescent="0.35">
      <c r="C818" s="2" t="s">
        <v>388</v>
      </c>
      <c r="J818" s="330">
        <f>J812-J816</f>
        <v>10208777.706405144</v>
      </c>
      <c r="K818" s="87"/>
      <c r="L818" s="330">
        <f>L812-L816</f>
        <v>0</v>
      </c>
    </row>
    <row r="819" spans="2:23" ht="10.050000000000001" customHeight="1" thickTop="1" x14ac:dyDescent="0.3">
      <c r="J819" s="4"/>
      <c r="K819" s="4"/>
      <c r="L819" s="4"/>
    </row>
    <row r="820" spans="2:23" ht="35.549999999999997" customHeight="1" x14ac:dyDescent="0.3">
      <c r="B820" s="345" t="s">
        <v>389</v>
      </c>
      <c r="C820" s="345"/>
      <c r="D820" s="345"/>
      <c r="E820" s="345"/>
      <c r="F820" s="345"/>
      <c r="G820" s="345"/>
      <c r="H820" s="345"/>
      <c r="I820" s="345"/>
      <c r="J820" s="345"/>
      <c r="K820" s="345"/>
      <c r="L820" s="345"/>
      <c r="M820" s="5"/>
      <c r="N820" s="5"/>
      <c r="O820" s="5"/>
      <c r="P820" s="5"/>
      <c r="Q820" s="5"/>
      <c r="R820" s="5"/>
      <c r="S820" s="5"/>
      <c r="T820" s="5"/>
      <c r="U820" s="5"/>
      <c r="V820" s="5"/>
      <c r="W820" s="5"/>
    </row>
    <row r="821" spans="2:23" ht="29.55" customHeight="1" x14ac:dyDescent="0.3">
      <c r="B821" s="345"/>
      <c r="C821" s="345"/>
      <c r="D821" s="345"/>
      <c r="E821" s="345"/>
      <c r="F821" s="345"/>
      <c r="G821" s="345"/>
      <c r="H821" s="345"/>
      <c r="I821" s="345"/>
      <c r="J821" s="345"/>
      <c r="K821" s="345"/>
      <c r="L821" s="345"/>
      <c r="M821" s="348"/>
      <c r="N821" s="349"/>
      <c r="O821" s="349"/>
      <c r="P821" s="349"/>
      <c r="Q821" s="349"/>
      <c r="R821" s="349"/>
      <c r="S821" s="349"/>
      <c r="T821" s="5"/>
      <c r="U821" s="5"/>
      <c r="V821" s="5"/>
      <c r="W821" s="5"/>
    </row>
    <row r="822" spans="2:23" x14ac:dyDescent="0.3">
      <c r="B822" s="345"/>
      <c r="C822" s="345"/>
      <c r="D822" s="345"/>
      <c r="E822" s="345"/>
      <c r="F822" s="345"/>
      <c r="G822" s="345"/>
      <c r="H822" s="345"/>
      <c r="I822" s="345"/>
      <c r="J822" s="345"/>
      <c r="K822" s="345"/>
      <c r="L822" s="345"/>
      <c r="M822" s="5"/>
      <c r="N822" s="5"/>
      <c r="O822" s="5"/>
      <c r="P822" s="5"/>
      <c r="Q822" s="5"/>
      <c r="R822" s="5"/>
      <c r="S822" s="5"/>
      <c r="T822" s="5"/>
      <c r="U822" s="5"/>
      <c r="V822" s="5"/>
      <c r="W822" s="5"/>
    </row>
    <row r="823" spans="2:23" ht="9" customHeight="1" x14ac:dyDescent="0.3">
      <c r="B823" s="5"/>
      <c r="C823" s="5"/>
      <c r="D823" s="5"/>
      <c r="E823" s="5"/>
      <c r="F823" s="5"/>
      <c r="G823" s="5"/>
      <c r="H823" s="5"/>
      <c r="I823" s="5"/>
      <c r="J823" s="5"/>
      <c r="K823" s="5"/>
      <c r="L823" s="5"/>
      <c r="M823" s="5"/>
      <c r="N823" s="5"/>
      <c r="O823" s="5"/>
      <c r="P823" s="5"/>
      <c r="Q823" s="5"/>
      <c r="R823" s="5"/>
      <c r="S823" s="5"/>
      <c r="T823" s="5"/>
      <c r="U823" s="5"/>
      <c r="V823" s="5"/>
      <c r="W823" s="5"/>
    </row>
    <row r="824" spans="2:23" x14ac:dyDescent="0.3">
      <c r="B824" s="331" t="s">
        <v>390</v>
      </c>
      <c r="C824" s="350" t="s">
        <v>391</v>
      </c>
      <c r="D824" s="350"/>
      <c r="E824" s="350"/>
      <c r="F824" s="350"/>
      <c r="H824" s="333"/>
      <c r="I824" s="334"/>
      <c r="J824" s="47">
        <v>2023</v>
      </c>
      <c r="K824" s="263"/>
      <c r="L824" s="47">
        <v>2022</v>
      </c>
    </row>
    <row r="825" spans="2:23" ht="15.45" customHeight="1" x14ac:dyDescent="0.3">
      <c r="B825" s="331"/>
      <c r="C825" s="332"/>
      <c r="D825" s="332"/>
      <c r="E825" s="332"/>
      <c r="F825" s="332"/>
      <c r="H825" s="335"/>
      <c r="I825" s="336"/>
      <c r="J825" s="98" t="s">
        <v>360</v>
      </c>
      <c r="K825" s="47"/>
      <c r="L825" s="98" t="s">
        <v>360</v>
      </c>
    </row>
    <row r="826" spans="2:23" ht="16.05" customHeight="1" thickBot="1" x14ac:dyDescent="0.35">
      <c r="B826" s="45" t="s">
        <v>120</v>
      </c>
      <c r="C826" s="344" t="s">
        <v>392</v>
      </c>
      <c r="D826" s="344"/>
      <c r="E826" s="344"/>
      <c r="F826" s="344"/>
      <c r="G826" s="344"/>
      <c r="H826" s="338"/>
      <c r="I826" s="339"/>
      <c r="J826" s="103">
        <f>'[1]lead sheet'!G105-'PG 1- 5, PG 7-13, PG 16-18'!J828</f>
        <v>906136.78399945237</v>
      </c>
      <c r="L826" s="103">
        <v>0</v>
      </c>
    </row>
    <row r="827" spans="2:23" ht="8.5500000000000007" customHeight="1" thickTop="1" x14ac:dyDescent="0.3">
      <c r="B827" s="45"/>
      <c r="C827" s="337"/>
      <c r="D827" s="337"/>
      <c r="E827" s="337"/>
      <c r="F827" s="340"/>
      <c r="G827" s="341"/>
      <c r="H827" s="339"/>
      <c r="I827" s="339"/>
      <c r="J827" s="339"/>
      <c r="L827" s="83"/>
    </row>
    <row r="828" spans="2:23" ht="16.2" thickBot="1" x14ac:dyDescent="0.35">
      <c r="B828" s="2" t="s">
        <v>393</v>
      </c>
      <c r="C828" s="2" t="s">
        <v>394</v>
      </c>
      <c r="J828" s="103">
        <v>9701969.6999999993</v>
      </c>
      <c r="K828" s="102"/>
      <c r="L828" s="103">
        <v>0</v>
      </c>
    </row>
    <row r="829" spans="2:23" ht="7.05" customHeight="1" thickTop="1" x14ac:dyDescent="0.3">
      <c r="C829" s="342"/>
      <c r="D829" s="342"/>
      <c r="E829" s="342"/>
      <c r="F829" s="342"/>
      <c r="H829" s="104"/>
      <c r="I829" s="105"/>
      <c r="J829" s="104"/>
    </row>
    <row r="830" spans="2:23" x14ac:dyDescent="0.3">
      <c r="B830" s="342"/>
      <c r="C830" s="2" t="s">
        <v>395</v>
      </c>
      <c r="G830" s="342"/>
      <c r="I830" s="342"/>
      <c r="J830" s="342"/>
    </row>
    <row r="831" spans="2:23" ht="9.4499999999999993" customHeight="1" x14ac:dyDescent="0.3"/>
    <row r="832" spans="2:23" x14ac:dyDescent="0.3">
      <c r="B832" s="48" t="s">
        <v>396</v>
      </c>
      <c r="C832" s="3" t="s">
        <v>397</v>
      </c>
      <c r="D832" s="3"/>
      <c r="E832" s="3"/>
      <c r="F832" s="5"/>
      <c r="G832" s="5"/>
      <c r="H832" s="5"/>
      <c r="I832" s="5"/>
      <c r="J832" s="5"/>
      <c r="K832" s="5"/>
      <c r="L832" s="5"/>
    </row>
    <row r="833" spans="2:14" x14ac:dyDescent="0.3">
      <c r="B833" s="48"/>
      <c r="C833" s="343" t="s">
        <v>398</v>
      </c>
      <c r="D833" s="3"/>
      <c r="E833" s="3"/>
      <c r="F833" s="5"/>
      <c r="G833" s="5"/>
      <c r="H833" s="5"/>
      <c r="I833" s="5"/>
      <c r="J833" s="5"/>
      <c r="K833" s="5"/>
      <c r="L833" s="5"/>
    </row>
    <row r="834" spans="2:14" x14ac:dyDescent="0.3">
      <c r="C834" s="345" t="s">
        <v>399</v>
      </c>
      <c r="D834" s="345"/>
      <c r="E834" s="345"/>
      <c r="F834" s="345"/>
      <c r="G834" s="345"/>
      <c r="H834" s="345"/>
      <c r="I834" s="345"/>
      <c r="J834" s="345"/>
      <c r="K834" s="345"/>
      <c r="L834" s="345"/>
    </row>
    <row r="835" spans="2:14" x14ac:dyDescent="0.3">
      <c r="C835" s="345"/>
      <c r="D835" s="345"/>
      <c r="E835" s="345"/>
      <c r="F835" s="345"/>
      <c r="G835" s="345"/>
      <c r="H835" s="345"/>
      <c r="I835" s="345"/>
      <c r="J835" s="345"/>
      <c r="K835" s="345"/>
      <c r="L835" s="345"/>
    </row>
    <row r="836" spans="2:14" ht="15.45" customHeight="1" x14ac:dyDescent="0.3">
      <c r="C836" s="345"/>
      <c r="D836" s="345"/>
      <c r="E836" s="345"/>
      <c r="F836" s="345"/>
      <c r="G836" s="345"/>
      <c r="H836" s="345"/>
      <c r="I836" s="345"/>
      <c r="J836" s="345"/>
      <c r="K836" s="345"/>
      <c r="L836" s="345"/>
    </row>
    <row r="837" spans="2:14" x14ac:dyDescent="0.3">
      <c r="C837" s="5"/>
    </row>
    <row r="838" spans="2:14" ht="15.45" customHeight="1" x14ac:dyDescent="0.3">
      <c r="C838" s="345" t="s">
        <v>400</v>
      </c>
      <c r="D838" s="345"/>
      <c r="E838" s="345"/>
      <c r="F838" s="345"/>
      <c r="G838" s="345"/>
      <c r="H838" s="345"/>
      <c r="I838" s="345"/>
      <c r="J838" s="345"/>
      <c r="K838" s="345"/>
      <c r="L838" s="345"/>
    </row>
    <row r="839" spans="2:14" x14ac:dyDescent="0.3">
      <c r="C839" s="345"/>
      <c r="D839" s="345"/>
      <c r="E839" s="345"/>
      <c r="F839" s="345"/>
      <c r="G839" s="345"/>
      <c r="H839" s="345"/>
      <c r="I839" s="345"/>
      <c r="J839" s="345"/>
      <c r="K839" s="345"/>
      <c r="L839" s="345"/>
    </row>
    <row r="840" spans="2:14" x14ac:dyDescent="0.3">
      <c r="C840" s="5"/>
      <c r="D840" s="345"/>
      <c r="E840" s="345"/>
      <c r="F840" s="345"/>
      <c r="G840" s="345"/>
      <c r="H840" s="345"/>
      <c r="I840" s="345"/>
      <c r="J840" s="345"/>
      <c r="K840" s="345"/>
      <c r="L840" s="345"/>
    </row>
    <row r="841" spans="2:14" x14ac:dyDescent="0.3">
      <c r="C841" s="345" t="s">
        <v>401</v>
      </c>
      <c r="D841" s="345"/>
      <c r="E841" s="345"/>
      <c r="F841" s="345"/>
      <c r="G841" s="345"/>
      <c r="H841" s="345"/>
      <c r="I841" s="345"/>
      <c r="J841" s="345"/>
      <c r="K841" s="345"/>
      <c r="L841" s="345"/>
    </row>
    <row r="842" spans="2:14" ht="15.45" customHeight="1" x14ac:dyDescent="0.3">
      <c r="C842" s="345"/>
      <c r="D842" s="345"/>
      <c r="E842" s="345"/>
      <c r="F842" s="345"/>
      <c r="G842" s="345"/>
      <c r="H842" s="345"/>
      <c r="I842" s="345"/>
      <c r="J842" s="345"/>
      <c r="K842" s="345"/>
      <c r="L842" s="345"/>
    </row>
    <row r="843" spans="2:14" ht="10.050000000000001" customHeight="1" x14ac:dyDescent="0.3">
      <c r="C843" s="4"/>
      <c r="D843" s="4"/>
      <c r="E843" s="4"/>
      <c r="F843" s="4"/>
      <c r="G843" s="4"/>
      <c r="H843" s="4"/>
      <c r="I843" s="4"/>
      <c r="J843" s="4"/>
      <c r="K843" s="4"/>
      <c r="L843" s="4"/>
    </row>
    <row r="844" spans="2:14" x14ac:dyDescent="0.3">
      <c r="C844" s="50" t="s">
        <v>402</v>
      </c>
      <c r="D844" s="5"/>
      <c r="E844" s="5"/>
      <c r="F844" s="5"/>
      <c r="G844" s="5"/>
      <c r="H844" s="5"/>
      <c r="I844" s="5"/>
      <c r="J844" s="5"/>
      <c r="K844" s="5"/>
      <c r="L844" s="5"/>
    </row>
    <row r="845" spans="2:14" ht="15.45" customHeight="1" x14ac:dyDescent="0.3">
      <c r="C845" s="345" t="s">
        <v>403</v>
      </c>
      <c r="D845" s="345"/>
      <c r="E845" s="345"/>
      <c r="F845" s="345"/>
      <c r="G845" s="345"/>
      <c r="H845" s="345"/>
      <c r="I845" s="345"/>
      <c r="J845" s="345"/>
      <c r="K845" s="345"/>
      <c r="L845" s="345"/>
      <c r="M845" s="4"/>
      <c r="N845" s="4"/>
    </row>
    <row r="846" spans="2:14" ht="33.450000000000003" customHeight="1" x14ac:dyDescent="0.3">
      <c r="C846" s="345"/>
      <c r="D846" s="345"/>
      <c r="E846" s="345"/>
      <c r="F846" s="345"/>
      <c r="G846" s="345"/>
      <c r="H846" s="345"/>
      <c r="I846" s="345"/>
      <c r="J846" s="345"/>
      <c r="K846" s="345"/>
      <c r="L846" s="345"/>
      <c r="M846" s="4"/>
      <c r="N846" s="4"/>
    </row>
    <row r="847" spans="2:14" ht="15.45" customHeight="1" x14ac:dyDescent="0.3">
      <c r="C847" s="3"/>
      <c r="F847" s="4"/>
      <c r="G847" s="4"/>
      <c r="H847" s="4"/>
      <c r="I847" s="4"/>
      <c r="J847" s="4"/>
      <c r="K847" s="4"/>
      <c r="L847" s="4"/>
      <c r="M847" s="4"/>
      <c r="N847" s="4"/>
    </row>
    <row r="848" spans="2:14" x14ac:dyDescent="0.3">
      <c r="J848" s="2"/>
      <c r="K848" s="2"/>
      <c r="L848" s="2"/>
    </row>
    <row r="849" s="2" customFormat="1" x14ac:dyDescent="0.3"/>
  </sheetData>
  <sheetProtection algorithmName="SHA-512" hashValue="9H61DwRkscQ1Uq9Q7sik27Z/k31YbH8DrHn8oqrcMghHab2tJcvmNFg9s7Dl2liVhuESF/EOSPsUDa7YJaPO3A==" saltValue="PrdUOhrA/Vis92QC5bil6g==" spinCount="100000" sheet="1" objects="1" scenarios="1" selectLockedCells="1" selectUnlockedCells="1"/>
  <mergeCells count="174">
    <mergeCell ref="B11:L11"/>
    <mergeCell ref="B12:L12"/>
    <mergeCell ref="B13:L13"/>
    <mergeCell ref="B14:L14"/>
    <mergeCell ref="F15:L15"/>
    <mergeCell ref="B25:L27"/>
    <mergeCell ref="B73:L74"/>
    <mergeCell ref="B76:L77"/>
    <mergeCell ref="B79:L80"/>
    <mergeCell ref="B82:L83"/>
    <mergeCell ref="B85:L90"/>
    <mergeCell ref="B92:L93"/>
    <mergeCell ref="B29:L30"/>
    <mergeCell ref="B34:L36"/>
    <mergeCell ref="B42:L45"/>
    <mergeCell ref="B56:L58"/>
    <mergeCell ref="B60:L61"/>
    <mergeCell ref="B67:L71"/>
    <mergeCell ref="B225:L225"/>
    <mergeCell ref="B286:L286"/>
    <mergeCell ref="C289:L290"/>
    <mergeCell ref="C292:L292"/>
    <mergeCell ref="C293:L293"/>
    <mergeCell ref="C295:L295"/>
    <mergeCell ref="B95:L96"/>
    <mergeCell ref="B108:L108"/>
    <mergeCell ref="B109:L109"/>
    <mergeCell ref="B165:L165"/>
    <mergeCell ref="B166:L166"/>
    <mergeCell ref="B224:L224"/>
    <mergeCell ref="C318:L321"/>
    <mergeCell ref="C325:L325"/>
    <mergeCell ref="C326:L327"/>
    <mergeCell ref="C330:L332"/>
    <mergeCell ref="B336:L336"/>
    <mergeCell ref="C338:H338"/>
    <mergeCell ref="C296:L296"/>
    <mergeCell ref="C297:L297"/>
    <mergeCell ref="C299:L302"/>
    <mergeCell ref="C304:L308"/>
    <mergeCell ref="C310:H310"/>
    <mergeCell ref="C312:L316"/>
    <mergeCell ref="C352:L354"/>
    <mergeCell ref="C357:L359"/>
    <mergeCell ref="C362:L365"/>
    <mergeCell ref="C367:L367"/>
    <mergeCell ref="C368:L369"/>
    <mergeCell ref="C372:L374"/>
    <mergeCell ref="C339:L339"/>
    <mergeCell ref="C340:H340"/>
    <mergeCell ref="C342:I342"/>
    <mergeCell ref="C343:L343"/>
    <mergeCell ref="C345:L346"/>
    <mergeCell ref="C348:L349"/>
    <mergeCell ref="C402:K403"/>
    <mergeCell ref="C406:K407"/>
    <mergeCell ref="C409:I409"/>
    <mergeCell ref="C410:L414"/>
    <mergeCell ref="C416:L416"/>
    <mergeCell ref="C418:L419"/>
    <mergeCell ref="C377:L378"/>
    <mergeCell ref="C381:L381"/>
    <mergeCell ref="C386:K388"/>
    <mergeCell ref="B392:L392"/>
    <mergeCell ref="C394:H394"/>
    <mergeCell ref="C398:K399"/>
    <mergeCell ref="F433:G433"/>
    <mergeCell ref="C435:L437"/>
    <mergeCell ref="C439:F439"/>
    <mergeCell ref="C440:L441"/>
    <mergeCell ref="B446:L446"/>
    <mergeCell ref="C448:L448"/>
    <mergeCell ref="C421:L421"/>
    <mergeCell ref="C423:L423"/>
    <mergeCell ref="C424:L425"/>
    <mergeCell ref="F428:G428"/>
    <mergeCell ref="F430:G430"/>
    <mergeCell ref="F431:G431"/>
    <mergeCell ref="F461:L461"/>
    <mergeCell ref="C464:L464"/>
    <mergeCell ref="C466:F466"/>
    <mergeCell ref="C467:H467"/>
    <mergeCell ref="C469:F469"/>
    <mergeCell ref="C470:L472"/>
    <mergeCell ref="C450:I450"/>
    <mergeCell ref="C451:F451"/>
    <mergeCell ref="C452:L454"/>
    <mergeCell ref="C457:L458"/>
    <mergeCell ref="F459:L459"/>
    <mergeCell ref="C460:I460"/>
    <mergeCell ref="C489:G489"/>
    <mergeCell ref="C491:H491"/>
    <mergeCell ref="C493:G493"/>
    <mergeCell ref="C494:H494"/>
    <mergeCell ref="C495:H495"/>
    <mergeCell ref="C497:G497"/>
    <mergeCell ref="C474:F474"/>
    <mergeCell ref="C476:L480"/>
    <mergeCell ref="C482:F482"/>
    <mergeCell ref="C483:L484"/>
    <mergeCell ref="C486:G486"/>
    <mergeCell ref="C487:H487"/>
    <mergeCell ref="C523:L525"/>
    <mergeCell ref="C528:L531"/>
    <mergeCell ref="C534:L536"/>
    <mergeCell ref="C539:L541"/>
    <mergeCell ref="C543:L543"/>
    <mergeCell ref="C546:L548"/>
    <mergeCell ref="C499:H499"/>
    <mergeCell ref="B504:L504"/>
    <mergeCell ref="C506:L506"/>
    <mergeCell ref="C508:L509"/>
    <mergeCell ref="I513:I514"/>
    <mergeCell ref="L513:L514"/>
    <mergeCell ref="C662:L662"/>
    <mergeCell ref="C664:L664"/>
    <mergeCell ref="C666:L666"/>
    <mergeCell ref="B674:L674"/>
    <mergeCell ref="C686:L687"/>
    <mergeCell ref="C689:L690"/>
    <mergeCell ref="C551:L553"/>
    <mergeCell ref="C555:I555"/>
    <mergeCell ref="C556:L558"/>
    <mergeCell ref="B562:L562"/>
    <mergeCell ref="B628:L628"/>
    <mergeCell ref="C659:L660"/>
    <mergeCell ref="C738:L739"/>
    <mergeCell ref="C741:F741"/>
    <mergeCell ref="D745:L745"/>
    <mergeCell ref="D746:L746"/>
    <mergeCell ref="D747:J747"/>
    <mergeCell ref="C748:J748"/>
    <mergeCell ref="N689:W690"/>
    <mergeCell ref="C692:L694"/>
    <mergeCell ref="C709:L712"/>
    <mergeCell ref="C729:L730"/>
    <mergeCell ref="B734:L734"/>
    <mergeCell ref="C736:G736"/>
    <mergeCell ref="C759:L760"/>
    <mergeCell ref="C762:G762"/>
    <mergeCell ref="C764:I764"/>
    <mergeCell ref="C766:I766"/>
    <mergeCell ref="C767:G767"/>
    <mergeCell ref="C769:H769"/>
    <mergeCell ref="C749:J749"/>
    <mergeCell ref="C750:K750"/>
    <mergeCell ref="C751:J751"/>
    <mergeCell ref="C752:L753"/>
    <mergeCell ref="C754:L755"/>
    <mergeCell ref="C757:L757"/>
    <mergeCell ref="C781:F781"/>
    <mergeCell ref="C782:G782"/>
    <mergeCell ref="C783:G783"/>
    <mergeCell ref="C785:G785"/>
    <mergeCell ref="B791:L791"/>
    <mergeCell ref="C793:F793"/>
    <mergeCell ref="C770:H770"/>
    <mergeCell ref="C771:F771"/>
    <mergeCell ref="C773:G773"/>
    <mergeCell ref="C775:H775"/>
    <mergeCell ref="C777:F777"/>
    <mergeCell ref="C779:G779"/>
    <mergeCell ref="C826:G826"/>
    <mergeCell ref="C834:L836"/>
    <mergeCell ref="C838:L839"/>
    <mergeCell ref="D840:L840"/>
    <mergeCell ref="C841:L842"/>
    <mergeCell ref="C845:L846"/>
    <mergeCell ref="O799:R799"/>
    <mergeCell ref="C800:L802"/>
    <mergeCell ref="D806:E806"/>
    <mergeCell ref="B820:L822"/>
    <mergeCell ref="M821:S821"/>
    <mergeCell ref="C824:F824"/>
  </mergeCells>
  <pageMargins left="0.25" right="0.39" top="0.46" bottom="0.6" header="0.23" footer="0.25"/>
  <pageSetup scale="77" orientation="portrait" verticalDpi="300" r:id="rId1"/>
  <headerFooter alignWithMargins="0">
    <oddFooter>&amp;C&amp;P</oddFooter>
  </headerFooter>
  <rowBreaks count="17" manualBreakCount="17">
    <brk id="53" max="11" man="1"/>
    <brk id="104" max="11" man="1"/>
    <brk id="161" max="11" man="1"/>
    <brk id="220" max="11" man="1"/>
    <brk id="281" max="16383" man="1"/>
    <brk id="282" max="11" man="1"/>
    <brk id="332" max="11" man="1"/>
    <brk id="388" max="11" man="1"/>
    <brk id="442" max="11" man="1"/>
    <brk id="500" max="11" man="1"/>
    <brk id="558" max="11" man="1"/>
    <brk id="624" max="11" man="1"/>
    <brk id="667" max="16383" man="1"/>
    <brk id="668" max="16383" man="1"/>
    <brk id="670" max="11" man="1"/>
    <brk id="730" max="11" man="1"/>
    <brk id="78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015DE-BEE1-4B83-9820-53C84ED1265F}">
  <sheetPr>
    <tabColor rgb="FFFF0000"/>
  </sheetPr>
  <dimension ref="A1:K67"/>
  <sheetViews>
    <sheetView zoomScaleNormal="100" workbookViewId="0">
      <selection sqref="A1:XFD1048576"/>
    </sheetView>
  </sheetViews>
  <sheetFormatPr defaultRowHeight="13.2" x14ac:dyDescent="0.25"/>
  <cols>
    <col min="3" max="3" width="8.77734375" customWidth="1"/>
    <col min="6" max="6" width="19" customWidth="1"/>
    <col min="7" max="7" width="18.77734375" bestFit="1" customWidth="1"/>
    <col min="8" max="8" width="18.109375" bestFit="1" customWidth="1"/>
    <col min="9" max="9" width="18.77734375" bestFit="1" customWidth="1"/>
    <col min="11" max="11" width="11.77734375" bestFit="1" customWidth="1"/>
  </cols>
  <sheetData>
    <row r="1" spans="1:11" ht="15.6" x14ac:dyDescent="0.3">
      <c r="A1" s="12" t="s">
        <v>32</v>
      </c>
      <c r="B1" s="13"/>
      <c r="C1" s="13"/>
      <c r="D1" s="13"/>
      <c r="E1" s="13"/>
      <c r="F1" s="13"/>
      <c r="G1" s="13"/>
      <c r="H1" s="106"/>
      <c r="I1" s="15"/>
    </row>
    <row r="2" spans="1:11" ht="15.6" x14ac:dyDescent="0.3">
      <c r="A2" s="12" t="s">
        <v>404</v>
      </c>
      <c r="B2" s="13"/>
      <c r="C2" s="13"/>
      <c r="D2" s="13"/>
      <c r="E2" s="13"/>
      <c r="F2" s="13"/>
      <c r="G2" s="13"/>
      <c r="H2" s="15"/>
      <c r="I2" s="15"/>
    </row>
    <row r="3" spans="1:11" ht="15.6" x14ac:dyDescent="0.3">
      <c r="A3" s="12" t="s">
        <v>70</v>
      </c>
      <c r="B3" s="13"/>
      <c r="C3" s="13"/>
      <c r="D3" s="13"/>
      <c r="E3" s="13"/>
      <c r="F3" s="13"/>
      <c r="G3" s="13"/>
      <c r="H3" s="107"/>
      <c r="I3" s="15"/>
    </row>
    <row r="4" spans="1:11" ht="15.6" x14ac:dyDescent="0.3">
      <c r="A4" s="368" t="s">
        <v>35</v>
      </c>
      <c r="B4" s="392"/>
      <c r="C4" s="392"/>
      <c r="D4" s="392"/>
      <c r="E4" s="392"/>
      <c r="F4" s="392"/>
      <c r="G4" s="392"/>
      <c r="H4" s="392"/>
      <c r="I4" s="392"/>
    </row>
    <row r="5" spans="1:11" ht="16.2" thickBot="1" x14ac:dyDescent="0.35">
      <c r="A5" s="353" t="s">
        <v>36</v>
      </c>
      <c r="B5" s="354"/>
      <c r="C5" s="354"/>
      <c r="D5" s="354"/>
      <c r="E5" s="354"/>
      <c r="F5" s="354"/>
      <c r="G5" s="354"/>
      <c r="H5" s="354"/>
      <c r="I5" s="354"/>
    </row>
    <row r="6" spans="1:11" ht="16.2" x14ac:dyDescent="0.35">
      <c r="A6" s="33"/>
      <c r="B6" s="13"/>
      <c r="C6" s="13"/>
      <c r="D6" s="13"/>
      <c r="E6" s="13"/>
      <c r="F6" s="13"/>
      <c r="G6" s="13"/>
      <c r="H6" s="15"/>
      <c r="I6" s="15"/>
    </row>
    <row r="7" spans="1:11" ht="31.8" x14ac:dyDescent="0.35">
      <c r="A7" s="33"/>
      <c r="B7" s="13"/>
      <c r="C7" s="13"/>
      <c r="D7" s="13"/>
      <c r="E7" s="13"/>
      <c r="F7" s="108" t="s">
        <v>51</v>
      </c>
      <c r="G7" s="109" t="s">
        <v>52</v>
      </c>
      <c r="H7" s="109" t="s">
        <v>53</v>
      </c>
      <c r="I7" s="109" t="s">
        <v>405</v>
      </c>
    </row>
    <row r="8" spans="1:11" ht="15.6" x14ac:dyDescent="0.3">
      <c r="A8" s="19"/>
      <c r="B8" s="13"/>
      <c r="C8" s="13"/>
      <c r="D8" s="13"/>
      <c r="E8" s="13"/>
      <c r="F8" s="21" t="s">
        <v>40</v>
      </c>
      <c r="G8" s="21" t="s">
        <v>40</v>
      </c>
      <c r="H8" s="21" t="s">
        <v>40</v>
      </c>
      <c r="I8" s="21" t="s">
        <v>40</v>
      </c>
    </row>
    <row r="9" spans="1:11" ht="15.6" x14ac:dyDescent="0.3">
      <c r="A9" s="19"/>
      <c r="B9" s="13"/>
      <c r="C9" s="13"/>
      <c r="D9" s="13"/>
      <c r="E9" s="13"/>
      <c r="F9" s="13"/>
      <c r="G9" s="110"/>
      <c r="H9" s="17"/>
      <c r="I9" s="17"/>
    </row>
    <row r="10" spans="1:11" ht="15.6" x14ac:dyDescent="0.3">
      <c r="A10" s="12" t="s">
        <v>406</v>
      </c>
      <c r="B10" s="13"/>
      <c r="C10" s="13"/>
      <c r="D10" s="13"/>
      <c r="E10" s="13"/>
      <c r="F10" s="111">
        <v>108577100</v>
      </c>
      <c r="G10" s="15">
        <v>-9930488205</v>
      </c>
      <c r="H10" s="15">
        <v>2000000</v>
      </c>
      <c r="I10" s="15">
        <f>SUM(F10:H10)</f>
        <v>-9819911105</v>
      </c>
    </row>
    <row r="11" spans="1:11" ht="15.6" x14ac:dyDescent="0.3">
      <c r="A11" s="12"/>
      <c r="B11" s="13"/>
      <c r="C11" s="13"/>
      <c r="D11" s="13"/>
      <c r="E11" s="13"/>
      <c r="F11" s="111"/>
      <c r="G11" s="15"/>
      <c r="H11" s="15"/>
      <c r="I11" s="15"/>
    </row>
    <row r="12" spans="1:11" ht="15.6" x14ac:dyDescent="0.3">
      <c r="A12" s="12" t="s">
        <v>407</v>
      </c>
      <c r="B12" s="13"/>
      <c r="C12" s="13"/>
      <c r="D12" s="13"/>
      <c r="E12" s="13"/>
      <c r="F12" s="111"/>
      <c r="G12" s="15"/>
      <c r="H12" s="15"/>
      <c r="I12" s="15"/>
      <c r="K12" s="112"/>
    </row>
    <row r="13" spans="1:11" ht="15.6" x14ac:dyDescent="0.3">
      <c r="A13" s="19" t="s">
        <v>77</v>
      </c>
      <c r="B13" s="13"/>
      <c r="C13" s="13"/>
      <c r="D13" s="13"/>
      <c r="E13" s="13"/>
      <c r="F13" s="113"/>
      <c r="G13" s="114">
        <v>-1973618735</v>
      </c>
      <c r="H13" s="114">
        <v>0</v>
      </c>
      <c r="I13" s="114">
        <f>SUM(F13:H13)</f>
        <v>-1973618735</v>
      </c>
    </row>
    <row r="14" spans="1:11" ht="15.6" x14ac:dyDescent="0.3">
      <c r="A14" s="12" t="s">
        <v>220</v>
      </c>
      <c r="B14" s="13"/>
      <c r="C14" s="13"/>
      <c r="D14" s="13"/>
      <c r="E14" s="13"/>
      <c r="F14" s="115">
        <f>SUM(F10:F13)</f>
        <v>108577100</v>
      </c>
      <c r="G14" s="115">
        <f>SUM(G10:G13)</f>
        <v>-11904106940</v>
      </c>
      <c r="H14" s="115">
        <f t="shared" ref="H14:I14" si="0">SUM(H10:H13)</f>
        <v>2000000</v>
      </c>
      <c r="I14" s="115">
        <f t="shared" si="0"/>
        <v>-11793529840</v>
      </c>
    </row>
    <row r="15" spans="1:11" ht="15.6" x14ac:dyDescent="0.3">
      <c r="A15" s="12"/>
      <c r="B15" s="13"/>
      <c r="C15" s="13"/>
      <c r="D15" s="13"/>
      <c r="E15" s="13"/>
      <c r="F15" s="115"/>
      <c r="G15" s="115"/>
      <c r="H15" s="115"/>
      <c r="I15" s="115"/>
    </row>
    <row r="16" spans="1:11" s="117" customFormat="1" ht="15.6" x14ac:dyDescent="0.3">
      <c r="A16" s="19" t="s">
        <v>408</v>
      </c>
      <c r="B16" s="13"/>
      <c r="C16" s="13"/>
      <c r="D16" s="23"/>
      <c r="E16" s="13"/>
      <c r="F16" s="116">
        <v>0</v>
      </c>
      <c r="G16" s="116">
        <v>81482716</v>
      </c>
      <c r="H16" s="116">
        <v>0</v>
      </c>
      <c r="I16" s="116">
        <f>SUM(F16:H16)</f>
        <v>81482716</v>
      </c>
    </row>
    <row r="17" spans="1:11" ht="15.6" x14ac:dyDescent="0.3">
      <c r="A17" s="19"/>
      <c r="B17" s="13"/>
      <c r="C17" s="13"/>
      <c r="D17" s="13"/>
      <c r="E17" s="13"/>
      <c r="F17" s="13"/>
      <c r="G17" s="15"/>
      <c r="H17" s="15"/>
      <c r="I17" s="15"/>
    </row>
    <row r="18" spans="1:11" ht="15" customHeight="1" x14ac:dyDescent="0.3">
      <c r="A18" s="19"/>
      <c r="B18" s="13"/>
      <c r="C18" s="13"/>
      <c r="D18" s="13"/>
      <c r="E18" s="13"/>
      <c r="F18" s="118"/>
      <c r="G18" s="118"/>
      <c r="H18" s="118"/>
      <c r="I18" s="118"/>
    </row>
    <row r="19" spans="1:11" ht="15.6" hidden="1" x14ac:dyDescent="0.3">
      <c r="A19" s="12" t="s">
        <v>409</v>
      </c>
      <c r="B19" s="13"/>
      <c r="C19" s="13"/>
      <c r="D19" s="13"/>
      <c r="E19" s="13"/>
      <c r="F19" s="15"/>
      <c r="G19" s="15"/>
      <c r="H19" s="15"/>
      <c r="I19" s="15"/>
    </row>
    <row r="20" spans="1:11" ht="15.6" hidden="1" x14ac:dyDescent="0.3">
      <c r="A20" s="19" t="s">
        <v>410</v>
      </c>
      <c r="B20" s="13"/>
      <c r="C20" s="13"/>
      <c r="D20" s="13"/>
      <c r="E20" s="13"/>
      <c r="F20" s="24">
        <v>0</v>
      </c>
      <c r="G20" s="15">
        <v>0</v>
      </c>
      <c r="H20" s="15">
        <v>0</v>
      </c>
      <c r="I20" s="15">
        <f>SUM(G20:H20)</f>
        <v>0</v>
      </c>
    </row>
    <row r="21" spans="1:11" ht="15.6" hidden="1" x14ac:dyDescent="0.3">
      <c r="B21" s="13"/>
      <c r="C21" s="13"/>
      <c r="D21" s="13"/>
      <c r="E21" s="13"/>
      <c r="F21" s="24"/>
      <c r="G21" s="15"/>
      <c r="H21" s="15"/>
      <c r="I21" s="15"/>
    </row>
    <row r="22" spans="1:11" ht="16.2" thickBot="1" x14ac:dyDescent="0.35">
      <c r="A22" s="12" t="s">
        <v>411</v>
      </c>
      <c r="B22" s="13"/>
      <c r="C22" s="13"/>
      <c r="D22" s="13"/>
      <c r="E22" s="13"/>
      <c r="F22" s="119">
        <f>SUM(F14:F17)</f>
        <v>108577100</v>
      </c>
      <c r="G22" s="119">
        <f t="shared" ref="G22:I22" si="1">SUM(G14:G17)</f>
        <v>-11822624224</v>
      </c>
      <c r="H22" s="119">
        <f t="shared" si="1"/>
        <v>2000000</v>
      </c>
      <c r="I22" s="119">
        <f t="shared" si="1"/>
        <v>-11712047124</v>
      </c>
    </row>
    <row r="23" spans="1:11" ht="16.2" x14ac:dyDescent="0.35">
      <c r="A23" s="33"/>
      <c r="B23" s="13"/>
      <c r="C23" s="13"/>
      <c r="D23" s="13"/>
      <c r="E23" s="13"/>
      <c r="F23" s="23"/>
      <c r="G23" s="13"/>
      <c r="H23" s="15"/>
      <c r="I23" s="15"/>
    </row>
    <row r="24" spans="1:11" ht="16.2" x14ac:dyDescent="0.35">
      <c r="A24" s="33"/>
      <c r="B24" s="13"/>
      <c r="C24" s="13"/>
      <c r="D24" s="13"/>
      <c r="E24" s="13"/>
      <c r="F24" s="23"/>
      <c r="G24" s="13"/>
      <c r="H24" s="15"/>
      <c r="I24" s="15"/>
    </row>
    <row r="25" spans="1:11" ht="15.6" x14ac:dyDescent="0.3">
      <c r="A25" s="12" t="s">
        <v>412</v>
      </c>
      <c r="B25" s="13"/>
      <c r="C25" s="13"/>
      <c r="D25" s="13"/>
      <c r="E25" s="13"/>
      <c r="F25" s="15">
        <f>F22</f>
        <v>108577100</v>
      </c>
      <c r="G25" s="15">
        <f>G22</f>
        <v>-11822624224</v>
      </c>
      <c r="H25" s="15">
        <f>H22</f>
        <v>2000000</v>
      </c>
      <c r="I25" s="15">
        <f>I22</f>
        <v>-11712047124</v>
      </c>
    </row>
    <row r="26" spans="1:11" ht="15.6" x14ac:dyDescent="0.3">
      <c r="A26" s="12"/>
      <c r="B26" s="13"/>
      <c r="C26" s="13"/>
      <c r="D26" s="13"/>
      <c r="E26" s="13"/>
      <c r="F26" s="13"/>
      <c r="G26" s="15"/>
      <c r="H26" s="15"/>
      <c r="I26" s="15"/>
      <c r="K26" s="112"/>
    </row>
    <row r="27" spans="1:11" ht="15.6" x14ac:dyDescent="0.3">
      <c r="A27" s="19" t="s">
        <v>77</v>
      </c>
      <c r="B27" s="13"/>
      <c r="C27" s="13"/>
      <c r="D27" s="13"/>
      <c r="E27" s="13"/>
      <c r="F27" s="13"/>
      <c r="G27" s="40">
        <f>[1]FS!J182</f>
        <v>-427314700.27759433</v>
      </c>
      <c r="H27" s="15"/>
      <c r="I27" s="15">
        <f>SUM(F27:H27)</f>
        <v>-427314700.27759433</v>
      </c>
    </row>
    <row r="28" spans="1:11" ht="15.6" x14ac:dyDescent="0.3">
      <c r="A28" s="19"/>
      <c r="B28" s="13"/>
      <c r="C28" s="13"/>
      <c r="D28" s="13"/>
      <c r="E28" s="13"/>
      <c r="F28" s="120"/>
      <c r="G28" s="120"/>
      <c r="H28" s="118"/>
      <c r="I28" s="118"/>
    </row>
    <row r="29" spans="1:11" ht="16.2" thickBot="1" x14ac:dyDescent="0.35">
      <c r="A29" s="12" t="s">
        <v>413</v>
      </c>
      <c r="B29" s="13"/>
      <c r="C29" s="13"/>
      <c r="D29" s="13"/>
      <c r="E29" s="13"/>
      <c r="F29" s="119">
        <f>SUM(F25:F28)</f>
        <v>108577100</v>
      </c>
      <c r="G29" s="119">
        <f>SUM(G25:G28)</f>
        <v>-12249938924.277594</v>
      </c>
      <c r="H29" s="119">
        <f>SUM(H25:H28)</f>
        <v>2000000</v>
      </c>
      <c r="I29" s="119">
        <f>SUM(I25:I28)</f>
        <v>-12139361824.277594</v>
      </c>
    </row>
    <row r="30" spans="1:11" ht="16.2" x14ac:dyDescent="0.35">
      <c r="B30" s="121"/>
      <c r="C30" s="121"/>
      <c r="D30" s="121"/>
      <c r="E30" s="121"/>
      <c r="F30" s="121"/>
      <c r="G30" s="121"/>
      <c r="H30" s="35"/>
      <c r="I30" s="35"/>
    </row>
    <row r="31" spans="1:11" ht="16.2" x14ac:dyDescent="0.35">
      <c r="A31" s="33"/>
      <c r="B31" s="121"/>
      <c r="C31" s="121"/>
      <c r="D31" s="121"/>
      <c r="E31" s="121"/>
      <c r="F31" s="121"/>
      <c r="G31" s="121"/>
      <c r="H31" s="122"/>
      <c r="I31" s="122"/>
    </row>
    <row r="32" spans="1:11" ht="16.2" x14ac:dyDescent="0.35">
      <c r="A32" s="33"/>
      <c r="I32" s="112"/>
    </row>
    <row r="33" spans="7:7" x14ac:dyDescent="0.25">
      <c r="G33" s="112"/>
    </row>
    <row r="67" spans="1:1" ht="16.2" x14ac:dyDescent="0.35">
      <c r="A67" s="33" t="s">
        <v>68</v>
      </c>
    </row>
  </sheetData>
  <sheetProtection algorithmName="SHA-512" hashValue="g+26+wySad/n9w7Rz0O+s+wjXMtwOi2+jOLbeDH7KhYNXCuEDoVQG60A2sn/F1CIeRkPmrI1yEK5IMZKVIGuyA==" saltValue="rUQTLG06uMq12A7m3haWng==" spinCount="100000" sheet="1" objects="1" scenarios="1"/>
  <mergeCells count="2">
    <mergeCell ref="A4:I4"/>
    <mergeCell ref="A5:I5"/>
  </mergeCells>
  <pageMargins left="0.39" right="0.7" top="0.55000000000000004" bottom="0" header="0.3" footer="0.05"/>
  <pageSetup scale="79" firstPageNumber="6" orientation="portrait" r:id="rId1"/>
  <headerFooter>
    <oddFooter>&amp;C6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B7A3-0171-466F-AAC8-65D0A7129795}">
  <sheetPr>
    <tabColor rgb="FFFF0000"/>
  </sheetPr>
  <dimension ref="A1:R71"/>
  <sheetViews>
    <sheetView topLeftCell="A49" workbookViewId="0">
      <selection activeCell="A49" sqref="A1:XFD1048576"/>
    </sheetView>
  </sheetViews>
  <sheetFormatPr defaultColWidth="8.77734375" defaultRowHeight="15.6" x14ac:dyDescent="0.3"/>
  <cols>
    <col min="1" max="2" width="8.77734375" style="2"/>
    <col min="3" max="3" width="10.5546875" style="2" customWidth="1"/>
    <col min="4" max="4" width="12.88671875" style="2" customWidth="1"/>
    <col min="5" max="5" width="13.77734375" style="2" bestFit="1" customWidth="1"/>
    <col min="6" max="6" width="12.6640625" style="2" bestFit="1" customWidth="1"/>
    <col min="7" max="7" width="12.5546875" style="2" bestFit="1" customWidth="1"/>
    <col min="8" max="8" width="9.77734375" style="2" bestFit="1" customWidth="1"/>
    <col min="9" max="10" width="12.5546875" style="2" bestFit="1" customWidth="1"/>
    <col min="11" max="11" width="11.44140625" style="2" bestFit="1" customWidth="1"/>
    <col min="12" max="12" width="12.5546875" style="2" bestFit="1" customWidth="1"/>
    <col min="13" max="13" width="11.21875" style="2" bestFit="1" customWidth="1"/>
    <col min="14" max="14" width="13.77734375" style="2" bestFit="1" customWidth="1"/>
    <col min="15" max="17" width="8.77734375" style="2"/>
    <col min="18" max="18" width="15" style="2" bestFit="1" customWidth="1"/>
    <col min="19" max="16384" width="8.77734375" style="2"/>
  </cols>
  <sheetData>
    <row r="1" spans="1:18" x14ac:dyDescent="0.3">
      <c r="A1" s="12" t="s">
        <v>32</v>
      </c>
      <c r="B1" s="13"/>
      <c r="C1" s="13"/>
      <c r="D1" s="13"/>
      <c r="E1" s="13"/>
      <c r="F1" s="13"/>
      <c r="G1" s="13"/>
      <c r="H1" s="13"/>
      <c r="I1" s="13"/>
      <c r="J1" s="13"/>
      <c r="K1" s="13"/>
      <c r="L1" s="14"/>
      <c r="M1" s="40"/>
      <c r="N1" s="15"/>
    </row>
    <row r="2" spans="1:18" x14ac:dyDescent="0.3">
      <c r="A2" s="12" t="s">
        <v>102</v>
      </c>
      <c r="B2" s="13"/>
      <c r="C2" s="13"/>
      <c r="D2" s="13"/>
      <c r="E2" s="13"/>
      <c r="F2" s="13"/>
      <c r="G2" s="13"/>
      <c r="H2" s="13"/>
      <c r="I2" s="13"/>
      <c r="J2" s="13"/>
      <c r="K2" s="13"/>
      <c r="L2" s="14"/>
      <c r="M2" s="40"/>
      <c r="N2" s="15"/>
    </row>
    <row r="3" spans="1:18" x14ac:dyDescent="0.3">
      <c r="A3" s="12" t="s">
        <v>70</v>
      </c>
      <c r="B3" s="13"/>
      <c r="C3" s="13"/>
      <c r="D3" s="13"/>
      <c r="E3" s="13"/>
      <c r="F3" s="13"/>
      <c r="G3" s="13"/>
      <c r="H3" s="13"/>
      <c r="I3" s="13"/>
      <c r="J3" s="13"/>
      <c r="K3" s="13"/>
      <c r="L3" s="14"/>
      <c r="M3" s="15"/>
      <c r="N3" s="15"/>
    </row>
    <row r="4" spans="1:18" ht="16.2" thickBot="1" x14ac:dyDescent="0.35">
      <c r="A4" s="353" t="s">
        <v>36</v>
      </c>
      <c r="B4" s="354"/>
      <c r="C4" s="354"/>
      <c r="D4" s="354"/>
      <c r="E4" s="354"/>
      <c r="F4" s="354"/>
      <c r="G4" s="354"/>
      <c r="H4" s="354"/>
      <c r="I4" s="354"/>
      <c r="J4" s="354"/>
      <c r="K4" s="354"/>
      <c r="L4" s="354"/>
      <c r="M4" s="354"/>
      <c r="N4" s="354"/>
    </row>
    <row r="5" spans="1:18" x14ac:dyDescent="0.3">
      <c r="A5" s="6"/>
    </row>
    <row r="6" spans="1:18" x14ac:dyDescent="0.3">
      <c r="A6" s="123" t="s">
        <v>414</v>
      </c>
      <c r="B6" s="124" t="s">
        <v>42</v>
      </c>
      <c r="C6" s="91"/>
      <c r="D6" s="91"/>
      <c r="E6" s="91"/>
    </row>
    <row r="7" spans="1:18" x14ac:dyDescent="0.3">
      <c r="A7" s="123"/>
      <c r="B7" s="124"/>
      <c r="C7" s="91"/>
      <c r="D7" s="91"/>
      <c r="E7" s="91"/>
    </row>
    <row r="8" spans="1:18" x14ac:dyDescent="0.3">
      <c r="A8" s="123"/>
      <c r="B8" s="397">
        <v>2023</v>
      </c>
      <c r="C8" s="397"/>
      <c r="D8" s="397"/>
      <c r="E8" s="397"/>
      <c r="F8" s="397"/>
      <c r="G8" s="397"/>
      <c r="H8" s="397"/>
      <c r="I8" s="397"/>
      <c r="J8" s="397"/>
      <c r="K8" s="397"/>
      <c r="L8" s="397"/>
      <c r="M8" s="397"/>
      <c r="N8" s="397"/>
    </row>
    <row r="9" spans="1:18" ht="46.8" x14ac:dyDescent="0.3">
      <c r="D9" s="47" t="s">
        <v>415</v>
      </c>
      <c r="E9" s="47" t="s">
        <v>172</v>
      </c>
      <c r="F9" s="108" t="s">
        <v>416</v>
      </c>
      <c r="G9" s="108" t="s">
        <v>417</v>
      </c>
      <c r="H9" s="108" t="s">
        <v>418</v>
      </c>
      <c r="I9" s="108" t="s">
        <v>175</v>
      </c>
      <c r="J9" s="108" t="s">
        <v>419</v>
      </c>
      <c r="K9" s="108" t="s">
        <v>420</v>
      </c>
      <c r="L9" s="125" t="s">
        <v>421</v>
      </c>
      <c r="M9" s="109" t="s">
        <v>422</v>
      </c>
      <c r="N9" s="109" t="s">
        <v>405</v>
      </c>
    </row>
    <row r="10" spans="1:18" x14ac:dyDescent="0.3">
      <c r="A10" s="19"/>
      <c r="B10" s="13"/>
      <c r="C10" s="13"/>
      <c r="D10" s="13"/>
      <c r="E10" s="13"/>
      <c r="F10" s="126"/>
      <c r="G10" s="126"/>
      <c r="H10" s="126"/>
      <c r="I10" s="126"/>
      <c r="J10" s="126"/>
      <c r="K10" s="126"/>
      <c r="L10" s="81"/>
      <c r="M10" s="127"/>
      <c r="N10" s="127"/>
    </row>
    <row r="11" spans="1:18" x14ac:dyDescent="0.3">
      <c r="A11" s="19"/>
      <c r="B11" s="23" t="s">
        <v>423</v>
      </c>
      <c r="C11" s="13"/>
      <c r="D11" s="13"/>
      <c r="E11" s="13"/>
      <c r="F11" s="128"/>
      <c r="G11" s="128"/>
      <c r="H11" s="128"/>
      <c r="I11" s="128"/>
      <c r="J11" s="128"/>
      <c r="K11" s="128"/>
      <c r="L11" s="81"/>
      <c r="M11" s="128"/>
      <c r="N11" s="128"/>
    </row>
    <row r="12" spans="1:18" x14ac:dyDescent="0.3">
      <c r="A12" s="19"/>
      <c r="B12" s="129" t="s">
        <v>424</v>
      </c>
      <c r="C12" s="13"/>
      <c r="D12" s="93">
        <f t="shared" ref="D12:N12" si="0">D56</f>
        <v>24628171</v>
      </c>
      <c r="E12" s="93">
        <f t="shared" si="0"/>
        <v>209102432</v>
      </c>
      <c r="F12" s="93">
        <f t="shared" si="0"/>
        <v>35694561</v>
      </c>
      <c r="G12" s="93">
        <f t="shared" si="0"/>
        <v>44711453</v>
      </c>
      <c r="H12" s="93">
        <f t="shared" si="0"/>
        <v>489016</v>
      </c>
      <c r="I12" s="93">
        <f t="shared" si="0"/>
        <v>48443115</v>
      </c>
      <c r="J12" s="93">
        <f t="shared" si="0"/>
        <v>12532602</v>
      </c>
      <c r="K12" s="93">
        <f t="shared" si="0"/>
        <v>7878080</v>
      </c>
      <c r="L12" s="93">
        <f t="shared" si="0"/>
        <v>18396658</v>
      </c>
      <c r="M12" s="93">
        <f t="shared" si="0"/>
        <v>454252</v>
      </c>
      <c r="N12" s="93">
        <f t="shared" si="0"/>
        <v>402330340</v>
      </c>
    </row>
    <row r="13" spans="1:18" x14ac:dyDescent="0.3">
      <c r="A13" s="19"/>
      <c r="B13" s="13" t="s">
        <v>425</v>
      </c>
      <c r="C13" s="13"/>
      <c r="D13" s="111">
        <v>1632211</v>
      </c>
      <c r="E13" s="111">
        <f>2160428+[1]Journal!C248</f>
        <v>2705428</v>
      </c>
      <c r="F13" s="93">
        <v>3404420</v>
      </c>
      <c r="G13" s="93">
        <v>0</v>
      </c>
      <c r="H13" s="93">
        <v>0</v>
      </c>
      <c r="I13" s="93">
        <v>0</v>
      </c>
      <c r="J13" s="93">
        <v>0</v>
      </c>
      <c r="K13" s="93">
        <v>0</v>
      </c>
      <c r="L13" s="32">
        <f>220000+[1]Journal!D184</f>
        <v>1337600</v>
      </c>
      <c r="M13" s="93">
        <v>428479</v>
      </c>
      <c r="N13" s="130">
        <f>SUM(D13:M13)</f>
        <v>9508138</v>
      </c>
      <c r="P13" s="131"/>
      <c r="Q13" s="131"/>
    </row>
    <row r="14" spans="1:18" x14ac:dyDescent="0.3">
      <c r="A14" s="19"/>
      <c r="B14" s="13" t="s">
        <v>426</v>
      </c>
      <c r="C14" s="13"/>
      <c r="D14" s="132">
        <v>0</v>
      </c>
      <c r="E14" s="132">
        <v>0</v>
      </c>
      <c r="F14" s="93">
        <v>0</v>
      </c>
      <c r="G14" s="93">
        <v>0</v>
      </c>
      <c r="H14" s="93"/>
      <c r="I14" s="93">
        <v>0</v>
      </c>
      <c r="J14" s="93">
        <v>0</v>
      </c>
      <c r="K14" s="93">
        <v>0</v>
      </c>
      <c r="L14" s="32">
        <v>0</v>
      </c>
      <c r="M14" s="93">
        <v>0</v>
      </c>
      <c r="N14" s="130">
        <f>SUM(D14:M14)</f>
        <v>0</v>
      </c>
      <c r="P14" s="131"/>
      <c r="Q14" s="131"/>
    </row>
    <row r="15" spans="1:18" x14ac:dyDescent="0.3">
      <c r="A15" s="19"/>
      <c r="B15" s="13" t="s">
        <v>427</v>
      </c>
      <c r="C15" s="23"/>
      <c r="D15" s="133">
        <f t="shared" ref="D15:N15" si="1">SUM(D12:D13)</f>
        <v>26260382</v>
      </c>
      <c r="E15" s="133">
        <f t="shared" si="1"/>
        <v>211807860</v>
      </c>
      <c r="F15" s="133">
        <f t="shared" si="1"/>
        <v>39098981</v>
      </c>
      <c r="G15" s="133">
        <f t="shared" si="1"/>
        <v>44711453</v>
      </c>
      <c r="H15" s="133">
        <f t="shared" si="1"/>
        <v>489016</v>
      </c>
      <c r="I15" s="133">
        <f t="shared" si="1"/>
        <v>48443115</v>
      </c>
      <c r="J15" s="133">
        <f t="shared" si="1"/>
        <v>12532602</v>
      </c>
      <c r="K15" s="133">
        <f t="shared" si="1"/>
        <v>7878080</v>
      </c>
      <c r="L15" s="133">
        <f t="shared" si="1"/>
        <v>19734258</v>
      </c>
      <c r="M15" s="133">
        <f t="shared" si="1"/>
        <v>882731</v>
      </c>
      <c r="N15" s="133">
        <f t="shared" si="1"/>
        <v>411838478</v>
      </c>
    </row>
    <row r="16" spans="1:18" x14ac:dyDescent="0.3">
      <c r="A16" s="19"/>
      <c r="B16" s="13"/>
      <c r="C16" s="13"/>
      <c r="D16" s="13"/>
      <c r="E16" s="13"/>
      <c r="F16" s="93"/>
      <c r="G16" s="93"/>
      <c r="H16" s="134"/>
      <c r="I16" s="134"/>
      <c r="J16" s="134"/>
      <c r="K16" s="134"/>
      <c r="L16" s="32"/>
      <c r="M16" s="130"/>
      <c r="N16" s="130"/>
      <c r="R16" s="131"/>
    </row>
    <row r="17" spans="1:18" x14ac:dyDescent="0.3">
      <c r="A17" s="19"/>
      <c r="B17" s="23" t="s">
        <v>257</v>
      </c>
      <c r="C17" s="13"/>
      <c r="D17" s="13"/>
      <c r="E17" s="13"/>
      <c r="F17" s="93"/>
      <c r="G17" s="93"/>
      <c r="H17" s="134"/>
      <c r="I17" s="134"/>
      <c r="J17" s="134"/>
      <c r="K17" s="134"/>
      <c r="L17" s="32"/>
      <c r="M17" s="130"/>
      <c r="N17" s="130"/>
      <c r="R17" s="131"/>
    </row>
    <row r="18" spans="1:18" x14ac:dyDescent="0.3">
      <c r="A18" s="19"/>
      <c r="B18" s="13" t="s">
        <v>428</v>
      </c>
      <c r="C18" s="13"/>
      <c r="D18" s="93">
        <f t="shared" ref="D18:N18" si="2">D61</f>
        <v>13132789</v>
      </c>
      <c r="E18" s="93">
        <f t="shared" si="2"/>
        <v>163050578</v>
      </c>
      <c r="F18" s="93">
        <f t="shared" si="2"/>
        <v>24034874</v>
      </c>
      <c r="G18" s="93">
        <f t="shared" si="2"/>
        <v>35191524</v>
      </c>
      <c r="H18" s="93">
        <f t="shared" si="2"/>
        <v>489016</v>
      </c>
      <c r="I18" s="93">
        <f t="shared" si="2"/>
        <v>48075694</v>
      </c>
      <c r="J18" s="93">
        <f t="shared" si="2"/>
        <v>12532602</v>
      </c>
      <c r="K18" s="93">
        <f t="shared" si="2"/>
        <v>7878080</v>
      </c>
      <c r="L18" s="93">
        <f t="shared" si="2"/>
        <v>8234796</v>
      </c>
      <c r="M18" s="93">
        <f t="shared" si="2"/>
        <v>294147</v>
      </c>
      <c r="N18" s="93">
        <f t="shared" si="2"/>
        <v>312914100</v>
      </c>
      <c r="R18" s="131"/>
    </row>
    <row r="19" spans="1:18" x14ac:dyDescent="0.3">
      <c r="A19" s="19"/>
      <c r="B19" s="13" t="s">
        <v>429</v>
      </c>
      <c r="C19" s="13"/>
      <c r="D19" s="111">
        <v>2278900</v>
      </c>
      <c r="E19" s="111">
        <v>11902307</v>
      </c>
      <c r="F19" s="93">
        <v>6084757</v>
      </c>
      <c r="G19" s="93">
        <v>5590365</v>
      </c>
      <c r="H19" s="93">
        <v>0</v>
      </c>
      <c r="I19" s="93">
        <v>223041</v>
      </c>
      <c r="J19" s="93">
        <v>0</v>
      </c>
      <c r="K19" s="93">
        <v>0</v>
      </c>
      <c r="L19" s="93">
        <v>930832</v>
      </c>
      <c r="M19" s="93">
        <v>107440</v>
      </c>
      <c r="N19" s="93">
        <f>SUM(D19:M19)</f>
        <v>27117642</v>
      </c>
      <c r="R19" s="131"/>
    </row>
    <row r="20" spans="1:18" x14ac:dyDescent="0.3">
      <c r="A20" s="19"/>
      <c r="B20" s="13" t="s">
        <v>430</v>
      </c>
      <c r="C20" s="13"/>
      <c r="D20" s="132">
        <v>0</v>
      </c>
      <c r="E20" s="132">
        <v>0</v>
      </c>
      <c r="F20" s="93">
        <v>0</v>
      </c>
      <c r="G20" s="93">
        <v>0</v>
      </c>
      <c r="H20" s="93">
        <v>0</v>
      </c>
      <c r="I20" s="93">
        <v>0</v>
      </c>
      <c r="J20" s="93">
        <v>0</v>
      </c>
      <c r="K20" s="93">
        <v>0</v>
      </c>
      <c r="L20" s="32">
        <v>0</v>
      </c>
      <c r="M20" s="32">
        <v>0</v>
      </c>
      <c r="N20" s="93">
        <f>SUM(D20:M20)</f>
        <v>0</v>
      </c>
      <c r="R20" s="131"/>
    </row>
    <row r="21" spans="1:18" x14ac:dyDescent="0.3">
      <c r="A21" s="19"/>
      <c r="B21" s="13" t="s">
        <v>427</v>
      </c>
      <c r="C21" s="23"/>
      <c r="D21" s="135">
        <f t="shared" ref="D21:N21" si="3">SUM(D18:D19)</f>
        <v>15411689</v>
      </c>
      <c r="E21" s="135">
        <f t="shared" si="3"/>
        <v>174952885</v>
      </c>
      <c r="F21" s="135">
        <f t="shared" si="3"/>
        <v>30119631</v>
      </c>
      <c r="G21" s="135">
        <f t="shared" si="3"/>
        <v>40781889</v>
      </c>
      <c r="H21" s="135">
        <f t="shared" si="3"/>
        <v>489016</v>
      </c>
      <c r="I21" s="135">
        <f>SUM(I18:I20)</f>
        <v>48298735</v>
      </c>
      <c r="J21" s="135">
        <f>SUM(J18:J20)</f>
        <v>12532602</v>
      </c>
      <c r="K21" s="135">
        <f>SUM(K18:K20)</f>
        <v>7878080</v>
      </c>
      <c r="L21" s="135">
        <f t="shared" si="3"/>
        <v>9165628</v>
      </c>
      <c r="M21" s="135">
        <f t="shared" si="3"/>
        <v>401587</v>
      </c>
      <c r="N21" s="135">
        <f t="shared" si="3"/>
        <v>340031742</v>
      </c>
      <c r="R21" s="131"/>
    </row>
    <row r="22" spans="1:18" ht="16.2" x14ac:dyDescent="0.35">
      <c r="A22" s="19"/>
      <c r="B22" s="121"/>
      <c r="C22" s="121"/>
      <c r="D22" s="121"/>
      <c r="E22" s="121"/>
      <c r="F22" s="136"/>
      <c r="G22" s="136"/>
      <c r="H22" s="93"/>
      <c r="I22" s="93"/>
      <c r="J22" s="93"/>
      <c r="K22" s="93"/>
      <c r="L22" s="32"/>
      <c r="M22" s="130"/>
      <c r="N22" s="130"/>
    </row>
    <row r="23" spans="1:18" ht="16.2" x14ac:dyDescent="0.35">
      <c r="A23" s="19"/>
      <c r="B23" s="23" t="s">
        <v>431</v>
      </c>
      <c r="C23" s="121"/>
      <c r="D23" s="121"/>
      <c r="E23" s="121"/>
      <c r="F23" s="136"/>
      <c r="G23" s="136"/>
      <c r="H23" s="93"/>
      <c r="I23" s="93"/>
      <c r="J23" s="93"/>
      <c r="K23" s="93"/>
      <c r="L23" s="32"/>
      <c r="M23" s="130"/>
      <c r="N23" s="130"/>
    </row>
    <row r="24" spans="1:18" ht="16.2" x14ac:dyDescent="0.35">
      <c r="A24" s="19"/>
      <c r="B24" s="121"/>
      <c r="C24" s="121"/>
      <c r="D24" s="121"/>
      <c r="E24" s="121"/>
      <c r="F24" s="136"/>
      <c r="G24" s="136"/>
      <c r="H24" s="93"/>
      <c r="I24" s="93"/>
      <c r="J24" s="93"/>
      <c r="K24" s="93"/>
      <c r="L24" s="32"/>
      <c r="M24" s="130"/>
      <c r="N24" s="130"/>
    </row>
    <row r="25" spans="1:18" ht="16.2" thickBot="1" x14ac:dyDescent="0.35">
      <c r="A25" s="19"/>
      <c r="B25" s="13" t="s">
        <v>432</v>
      </c>
      <c r="C25" s="13"/>
      <c r="D25" s="137">
        <f t="shared" ref="D25:N25" si="4">D15-D21</f>
        <v>10848693</v>
      </c>
      <c r="E25" s="137">
        <f t="shared" si="4"/>
        <v>36854975</v>
      </c>
      <c r="F25" s="137">
        <f t="shared" si="4"/>
        <v>8979350</v>
      </c>
      <c r="G25" s="137">
        <f t="shared" si="4"/>
        <v>3929564</v>
      </c>
      <c r="H25" s="137">
        <f t="shared" si="4"/>
        <v>0</v>
      </c>
      <c r="I25" s="137">
        <f t="shared" si="4"/>
        <v>144380</v>
      </c>
      <c r="J25" s="137">
        <f t="shared" si="4"/>
        <v>0</v>
      </c>
      <c r="K25" s="137">
        <f t="shared" si="4"/>
        <v>0</v>
      </c>
      <c r="L25" s="137">
        <f t="shared" si="4"/>
        <v>10568630</v>
      </c>
      <c r="M25" s="137">
        <f t="shared" si="4"/>
        <v>481144</v>
      </c>
      <c r="N25" s="137">
        <f t="shared" si="4"/>
        <v>71806736</v>
      </c>
    </row>
    <row r="26" spans="1:18" x14ac:dyDescent="0.3">
      <c r="A26" s="19"/>
      <c r="B26" s="13"/>
      <c r="C26" s="13"/>
      <c r="D26" s="13"/>
      <c r="E26" s="13"/>
      <c r="F26" s="93"/>
      <c r="G26" s="93"/>
      <c r="H26" s="93"/>
      <c r="I26" s="93"/>
      <c r="J26" s="93"/>
      <c r="K26" s="93"/>
      <c r="L26" s="93"/>
      <c r="M26" s="93"/>
      <c r="N26" s="93"/>
    </row>
    <row r="27" spans="1:18" x14ac:dyDescent="0.3">
      <c r="A27" s="19"/>
      <c r="B27" s="13"/>
      <c r="C27" s="13"/>
      <c r="D27" s="13"/>
      <c r="E27" s="13"/>
      <c r="F27" s="93"/>
      <c r="G27" s="93"/>
      <c r="H27" s="93"/>
      <c r="I27" s="93"/>
      <c r="J27" s="93"/>
      <c r="K27" s="93"/>
      <c r="L27" s="93"/>
      <c r="M27" s="93"/>
      <c r="N27" s="93"/>
    </row>
    <row r="28" spans="1:18" x14ac:dyDescent="0.3">
      <c r="A28" s="19"/>
      <c r="B28" s="13"/>
      <c r="C28" s="13"/>
      <c r="D28" s="13"/>
      <c r="E28" s="13"/>
      <c r="F28" s="93"/>
      <c r="G28" s="93"/>
      <c r="H28" s="93"/>
      <c r="I28" s="93"/>
      <c r="J28" s="93"/>
      <c r="K28" s="93"/>
      <c r="L28" s="93"/>
      <c r="M28" s="93"/>
      <c r="N28" s="93"/>
    </row>
    <row r="29" spans="1:18" x14ac:dyDescent="0.3">
      <c r="A29" s="19"/>
      <c r="B29" s="13"/>
      <c r="C29" s="13"/>
      <c r="D29" s="13"/>
      <c r="E29" s="13"/>
      <c r="F29" s="93"/>
      <c r="G29" s="93"/>
      <c r="H29" s="93"/>
      <c r="I29" s="93"/>
      <c r="J29" s="93"/>
      <c r="K29" s="93"/>
      <c r="L29" s="93"/>
      <c r="M29" s="93"/>
      <c r="N29" s="93"/>
    </row>
    <row r="30" spans="1:18" x14ac:dyDescent="0.3">
      <c r="A30" s="19"/>
      <c r="B30" s="13"/>
      <c r="C30" s="13"/>
      <c r="D30" s="13"/>
      <c r="E30" s="13"/>
      <c r="F30" s="93"/>
      <c r="G30" s="93"/>
      <c r="H30" s="93"/>
      <c r="I30" s="93"/>
      <c r="J30" s="93"/>
      <c r="K30" s="93"/>
      <c r="L30" s="93"/>
      <c r="M30" s="93"/>
      <c r="N30" s="93"/>
    </row>
    <row r="31" spans="1:18" x14ac:dyDescent="0.3">
      <c r="A31" s="19"/>
      <c r="B31" s="13"/>
      <c r="C31" s="13"/>
      <c r="D31" s="13"/>
      <c r="E31" s="13"/>
      <c r="F31" s="93"/>
      <c r="G31" s="93"/>
      <c r="H31" s="93"/>
      <c r="I31" s="93"/>
      <c r="J31" s="93"/>
      <c r="K31" s="93"/>
      <c r="L31" s="93"/>
      <c r="M31" s="93"/>
      <c r="N31" s="93"/>
    </row>
    <row r="32" spans="1:18" x14ac:dyDescent="0.3">
      <c r="A32" s="19"/>
      <c r="B32" s="13"/>
      <c r="C32" s="13"/>
      <c r="D32" s="13"/>
      <c r="E32" s="13"/>
      <c r="F32" s="93"/>
      <c r="G32" s="93"/>
      <c r="H32" s="93"/>
      <c r="I32" s="93"/>
      <c r="J32" s="93"/>
      <c r="K32" s="93"/>
      <c r="L32" s="93"/>
      <c r="M32" s="93"/>
      <c r="N32" s="93"/>
    </row>
    <row r="33" spans="1:14" x14ac:dyDescent="0.3">
      <c r="A33" s="19"/>
      <c r="B33" s="13"/>
      <c r="C33" s="13"/>
      <c r="D33" s="13"/>
      <c r="E33" s="13"/>
      <c r="F33" s="93"/>
      <c r="G33" s="93"/>
      <c r="H33" s="93"/>
      <c r="I33" s="93"/>
      <c r="J33" s="93"/>
      <c r="K33" s="93"/>
      <c r="L33" s="93"/>
      <c r="M33" s="93"/>
      <c r="N33" s="93"/>
    </row>
    <row r="34" spans="1:14" x14ac:dyDescent="0.3">
      <c r="A34" s="19"/>
      <c r="B34" s="13"/>
      <c r="C34" s="13"/>
      <c r="D34" s="13"/>
      <c r="E34" s="13"/>
      <c r="F34" s="93"/>
      <c r="G34" s="93"/>
      <c r="H34" s="93"/>
      <c r="I34" s="93"/>
      <c r="J34" s="93"/>
      <c r="K34" s="93"/>
      <c r="L34" s="93"/>
      <c r="M34" s="93"/>
      <c r="N34" s="93"/>
    </row>
    <row r="35" spans="1:14" x14ac:dyDescent="0.3">
      <c r="A35" s="19"/>
      <c r="B35" s="13"/>
      <c r="C35" s="13"/>
      <c r="D35" s="13"/>
      <c r="E35" s="13"/>
      <c r="F35" s="93"/>
      <c r="G35" s="93"/>
      <c r="H35" s="93"/>
      <c r="I35" s="93"/>
      <c r="J35" s="93"/>
      <c r="K35" s="93"/>
      <c r="L35" s="93"/>
      <c r="M35" s="93"/>
      <c r="N35" s="93"/>
    </row>
    <row r="36" spans="1:14" x14ac:dyDescent="0.3">
      <c r="A36" s="19"/>
      <c r="B36" s="13"/>
      <c r="C36" s="13"/>
      <c r="D36" s="13"/>
      <c r="E36" s="13"/>
      <c r="F36" s="93"/>
      <c r="G36" s="93"/>
      <c r="H36" s="93"/>
      <c r="I36" s="93"/>
      <c r="J36" s="93"/>
      <c r="K36" s="93"/>
      <c r="L36" s="93"/>
      <c r="M36" s="93"/>
      <c r="N36" s="93"/>
    </row>
    <row r="37" spans="1:14" x14ac:dyDescent="0.3">
      <c r="A37" s="19"/>
      <c r="B37" s="13"/>
      <c r="C37" s="13"/>
      <c r="D37" s="13"/>
      <c r="E37" s="13"/>
      <c r="F37" s="93"/>
      <c r="G37" s="93"/>
      <c r="H37" s="93"/>
      <c r="I37" s="93"/>
      <c r="J37" s="93"/>
      <c r="K37" s="93"/>
      <c r="L37" s="93"/>
      <c r="M37" s="93"/>
      <c r="N37" s="93"/>
    </row>
    <row r="38" spans="1:14" x14ac:dyDescent="0.3">
      <c r="A38" s="19"/>
      <c r="B38" s="13"/>
      <c r="C38" s="13"/>
      <c r="D38" s="13"/>
      <c r="E38" s="13"/>
      <c r="F38" s="93"/>
      <c r="G38" s="93"/>
      <c r="H38" s="93"/>
      <c r="I38" s="93"/>
      <c r="J38" s="93"/>
      <c r="K38" s="93"/>
      <c r="L38" s="93"/>
      <c r="M38" s="93"/>
      <c r="N38" s="93"/>
    </row>
    <row r="39" spans="1:14" x14ac:dyDescent="0.3">
      <c r="A39" s="19"/>
      <c r="B39" s="13"/>
      <c r="C39" s="13"/>
      <c r="D39" s="13"/>
      <c r="E39" s="13"/>
      <c r="F39" s="93"/>
      <c r="G39" s="93"/>
      <c r="H39" s="93"/>
      <c r="I39" s="93"/>
      <c r="J39" s="93"/>
      <c r="K39" s="93"/>
      <c r="L39" s="93"/>
      <c r="M39" s="93"/>
      <c r="N39" s="93"/>
    </row>
    <row r="40" spans="1:14" x14ac:dyDescent="0.3">
      <c r="A40" s="19"/>
      <c r="B40" s="13"/>
      <c r="C40" s="13"/>
      <c r="D40" s="13"/>
      <c r="E40" s="13"/>
      <c r="F40" s="93"/>
      <c r="G40" s="93"/>
      <c r="H40" s="93"/>
      <c r="I40" s="93"/>
      <c r="J40" s="93"/>
      <c r="K40" s="93"/>
      <c r="L40" s="93"/>
      <c r="M40" s="93"/>
      <c r="N40" s="93"/>
    </row>
    <row r="41" spans="1:14" x14ac:dyDescent="0.3">
      <c r="A41" s="19"/>
      <c r="B41" s="13"/>
      <c r="C41" s="13"/>
      <c r="D41" s="13"/>
      <c r="E41" s="13"/>
      <c r="F41" s="93"/>
      <c r="G41" s="93"/>
      <c r="H41" s="93"/>
      <c r="I41" s="93"/>
      <c r="J41" s="93"/>
      <c r="K41" s="93"/>
      <c r="L41" s="93"/>
      <c r="M41" s="93"/>
      <c r="N41" s="93"/>
    </row>
    <row r="42" spans="1:14" x14ac:dyDescent="0.3">
      <c r="A42" s="12" t="s">
        <v>32</v>
      </c>
      <c r="B42" s="13"/>
      <c r="C42" s="13"/>
      <c r="D42" s="13"/>
      <c r="E42" s="13"/>
      <c r="F42" s="13"/>
      <c r="G42" s="13"/>
      <c r="H42" s="13"/>
      <c r="I42" s="13"/>
      <c r="J42" s="13"/>
      <c r="K42" s="13"/>
      <c r="L42" s="14"/>
      <c r="M42" s="40"/>
      <c r="N42" s="15"/>
    </row>
    <row r="43" spans="1:14" x14ac:dyDescent="0.3">
      <c r="A43" s="12" t="s">
        <v>102</v>
      </c>
      <c r="B43" s="13"/>
      <c r="C43" s="13"/>
      <c r="D43" s="13"/>
      <c r="E43" s="13"/>
      <c r="F43" s="13"/>
      <c r="G43" s="13"/>
      <c r="H43" s="13"/>
      <c r="I43" s="13"/>
      <c r="J43" s="13"/>
      <c r="K43" s="13"/>
      <c r="L43" s="14"/>
      <c r="M43" s="40"/>
      <c r="N43" s="15"/>
    </row>
    <row r="44" spans="1:14" x14ac:dyDescent="0.3">
      <c r="A44" s="12" t="s">
        <v>70</v>
      </c>
      <c r="B44" s="13"/>
      <c r="C44" s="13"/>
      <c r="D44" s="13"/>
      <c r="E44" s="13"/>
      <c r="F44" s="13"/>
      <c r="G44" s="13"/>
      <c r="H44" s="13"/>
      <c r="I44" s="13"/>
      <c r="J44" s="13"/>
      <c r="K44" s="13"/>
      <c r="L44" s="14"/>
      <c r="M44" s="15"/>
      <c r="N44" s="15"/>
    </row>
    <row r="45" spans="1:14" ht="16.2" thickBot="1" x14ac:dyDescent="0.35">
      <c r="A45" s="353" t="s">
        <v>36</v>
      </c>
      <c r="B45" s="354"/>
      <c r="C45" s="354"/>
      <c r="D45" s="354"/>
      <c r="E45" s="354"/>
      <c r="F45" s="354"/>
      <c r="G45" s="354"/>
      <c r="H45" s="354"/>
      <c r="I45" s="354"/>
      <c r="J45" s="354"/>
      <c r="K45" s="354"/>
      <c r="L45" s="354"/>
      <c r="M45" s="354"/>
      <c r="N45" s="354"/>
    </row>
    <row r="46" spans="1:14" x14ac:dyDescent="0.3">
      <c r="A46" s="6"/>
    </row>
    <row r="47" spans="1:14" x14ac:dyDescent="0.3">
      <c r="A47" s="123" t="s">
        <v>414</v>
      </c>
      <c r="B47" s="124" t="s">
        <v>433</v>
      </c>
      <c r="C47" s="91"/>
      <c r="D47" s="91"/>
      <c r="E47" s="91"/>
    </row>
    <row r="48" spans="1:14" x14ac:dyDescent="0.3">
      <c r="A48" s="123"/>
      <c r="B48" s="124"/>
      <c r="C48" s="91"/>
      <c r="D48" s="91"/>
      <c r="E48" s="91"/>
    </row>
    <row r="49" spans="1:14" x14ac:dyDescent="0.3">
      <c r="A49" s="19"/>
      <c r="B49" s="397">
        <v>2022</v>
      </c>
      <c r="C49" s="397"/>
      <c r="D49" s="397"/>
      <c r="E49" s="397"/>
      <c r="F49" s="397"/>
      <c r="G49" s="397"/>
      <c r="H49" s="397"/>
      <c r="I49" s="397"/>
      <c r="J49" s="397"/>
      <c r="K49" s="397"/>
      <c r="L49" s="397"/>
      <c r="M49" s="397"/>
      <c r="N49" s="397"/>
    </row>
    <row r="50" spans="1:14" ht="46.8" x14ac:dyDescent="0.3">
      <c r="A50" s="19"/>
      <c r="D50" s="7" t="s">
        <v>415</v>
      </c>
      <c r="E50" s="7" t="s">
        <v>172</v>
      </c>
      <c r="F50" s="108" t="s">
        <v>416</v>
      </c>
      <c r="G50" s="108" t="s">
        <v>417</v>
      </c>
      <c r="H50" s="108" t="s">
        <v>418</v>
      </c>
      <c r="I50" s="108" t="s">
        <v>175</v>
      </c>
      <c r="J50" s="108" t="s">
        <v>419</v>
      </c>
      <c r="K50" s="108" t="s">
        <v>420</v>
      </c>
      <c r="L50" s="125" t="s">
        <v>421</v>
      </c>
      <c r="M50" s="109" t="s">
        <v>422</v>
      </c>
      <c r="N50" s="109" t="s">
        <v>405</v>
      </c>
    </row>
    <row r="51" spans="1:14" x14ac:dyDescent="0.3">
      <c r="A51" s="19"/>
      <c r="B51" s="13"/>
      <c r="C51" s="13"/>
      <c r="D51" s="13"/>
      <c r="E51" s="13"/>
      <c r="F51" s="21"/>
      <c r="G51" s="21"/>
      <c r="H51" s="21"/>
      <c r="I51" s="21"/>
      <c r="J51" s="21"/>
      <c r="K51" s="21"/>
      <c r="L51" s="21"/>
      <c r="M51" s="21"/>
      <c r="N51" s="21"/>
    </row>
    <row r="52" spans="1:14" x14ac:dyDescent="0.3">
      <c r="A52" s="19"/>
      <c r="B52" s="13"/>
      <c r="C52" s="13"/>
      <c r="D52" s="13"/>
      <c r="E52" s="13"/>
      <c r="F52" s="126"/>
      <c r="G52" s="126"/>
      <c r="H52" s="126"/>
      <c r="I52" s="126"/>
      <c r="J52" s="126"/>
      <c r="K52" s="126"/>
      <c r="L52" s="81"/>
      <c r="M52" s="127"/>
      <c r="N52" s="127"/>
    </row>
    <row r="53" spans="1:14" x14ac:dyDescent="0.3">
      <c r="A53" s="19"/>
      <c r="B53" s="23" t="s">
        <v>423</v>
      </c>
      <c r="C53" s="13"/>
      <c r="D53" s="13"/>
      <c r="E53" s="13"/>
      <c r="F53" s="128"/>
      <c r="G53" s="128"/>
      <c r="H53" s="128"/>
      <c r="I53" s="128"/>
      <c r="J53" s="128"/>
      <c r="K53" s="128"/>
      <c r="L53" s="81"/>
      <c r="M53" s="128"/>
      <c r="N53" s="128"/>
    </row>
    <row r="54" spans="1:14" x14ac:dyDescent="0.3">
      <c r="A54" s="19"/>
      <c r="B54" s="129" t="s">
        <v>424</v>
      </c>
      <c r="C54" s="13"/>
      <c r="D54" s="111">
        <v>16564706</v>
      </c>
      <c r="E54" s="111">
        <v>197390038</v>
      </c>
      <c r="F54" s="93">
        <v>33373685</v>
      </c>
      <c r="G54" s="93">
        <v>36852321</v>
      </c>
      <c r="H54" s="93">
        <v>489016</v>
      </c>
      <c r="I54" s="93">
        <v>48154340</v>
      </c>
      <c r="J54" s="93">
        <v>12532602</v>
      </c>
      <c r="K54" s="93">
        <v>7878080</v>
      </c>
      <c r="L54" s="93">
        <v>18396658</v>
      </c>
      <c r="M54" s="130">
        <v>304217</v>
      </c>
      <c r="N54" s="130">
        <f>SUM(D54:M54)</f>
        <v>371935663</v>
      </c>
    </row>
    <row r="55" spans="1:14" x14ac:dyDescent="0.3">
      <c r="A55" s="19"/>
      <c r="B55" s="13" t="s">
        <v>425</v>
      </c>
      <c r="C55" s="13"/>
      <c r="D55" s="111">
        <v>8063465</v>
      </c>
      <c r="E55" s="111">
        <v>11712394</v>
      </c>
      <c r="F55" s="93">
        <v>2320876</v>
      </c>
      <c r="G55" s="93">
        <v>7859132</v>
      </c>
      <c r="H55" s="93">
        <v>0</v>
      </c>
      <c r="I55" s="93">
        <v>288775</v>
      </c>
      <c r="J55" s="93">
        <v>0</v>
      </c>
      <c r="K55" s="93">
        <v>0</v>
      </c>
      <c r="L55" s="93">
        <v>0</v>
      </c>
      <c r="M55" s="93">
        <v>150035</v>
      </c>
      <c r="N55" s="130">
        <f>SUM(D55:M55)</f>
        <v>30394677</v>
      </c>
    </row>
    <row r="56" spans="1:14" x14ac:dyDescent="0.3">
      <c r="A56" s="19"/>
      <c r="B56" s="13" t="s">
        <v>427</v>
      </c>
      <c r="C56" s="23"/>
      <c r="D56" s="133">
        <f t="shared" ref="D56:N56" si="5">SUM(D54:D55)</f>
        <v>24628171</v>
      </c>
      <c r="E56" s="133">
        <f t="shared" si="5"/>
        <v>209102432</v>
      </c>
      <c r="F56" s="133">
        <f t="shared" si="5"/>
        <v>35694561</v>
      </c>
      <c r="G56" s="133">
        <f t="shared" si="5"/>
        <v>44711453</v>
      </c>
      <c r="H56" s="133">
        <f t="shared" si="5"/>
        <v>489016</v>
      </c>
      <c r="I56" s="133">
        <f t="shared" si="5"/>
        <v>48443115</v>
      </c>
      <c r="J56" s="133">
        <f t="shared" si="5"/>
        <v>12532602</v>
      </c>
      <c r="K56" s="133">
        <f t="shared" si="5"/>
        <v>7878080</v>
      </c>
      <c r="L56" s="133">
        <f t="shared" si="5"/>
        <v>18396658</v>
      </c>
      <c r="M56" s="133">
        <f t="shared" si="5"/>
        <v>454252</v>
      </c>
      <c r="N56" s="133">
        <f t="shared" si="5"/>
        <v>402330340</v>
      </c>
    </row>
    <row r="57" spans="1:14" x14ac:dyDescent="0.3">
      <c r="A57" s="19"/>
      <c r="B57" s="13"/>
      <c r="C57" s="13"/>
      <c r="D57" s="13"/>
      <c r="E57" s="13"/>
      <c r="F57" s="93"/>
      <c r="G57" s="93"/>
      <c r="H57" s="134"/>
      <c r="I57" s="134"/>
      <c r="J57" s="134"/>
      <c r="K57" s="134"/>
      <c r="L57" s="32"/>
      <c r="M57" s="130"/>
      <c r="N57" s="130"/>
    </row>
    <row r="58" spans="1:14" x14ac:dyDescent="0.3">
      <c r="A58" s="19"/>
      <c r="B58" s="23" t="s">
        <v>257</v>
      </c>
      <c r="C58" s="13"/>
      <c r="D58" s="13"/>
      <c r="E58" s="13"/>
      <c r="F58" s="93"/>
      <c r="G58" s="93"/>
      <c r="H58" s="134"/>
      <c r="I58" s="134"/>
      <c r="J58" s="134"/>
      <c r="K58" s="134"/>
      <c r="L58" s="32"/>
      <c r="M58" s="130"/>
      <c r="N58" s="130"/>
    </row>
    <row r="59" spans="1:14" x14ac:dyDescent="0.3">
      <c r="A59" s="19"/>
      <c r="B59" s="13" t="s">
        <v>428</v>
      </c>
      <c r="C59" s="13"/>
      <c r="D59" s="111">
        <v>10937622</v>
      </c>
      <c r="E59" s="111">
        <v>151327879</v>
      </c>
      <c r="F59" s="93">
        <v>18074231</v>
      </c>
      <c r="G59" s="93">
        <v>29101160</v>
      </c>
      <c r="H59" s="93">
        <v>489016</v>
      </c>
      <c r="I59" s="93">
        <v>47852646</v>
      </c>
      <c r="J59" s="93">
        <v>12532602</v>
      </c>
      <c r="K59" s="93">
        <v>7878080</v>
      </c>
      <c r="L59" s="93">
        <v>7314964</v>
      </c>
      <c r="M59" s="93">
        <v>203292</v>
      </c>
      <c r="N59" s="130">
        <f>SUM(D59:M59)</f>
        <v>285711492</v>
      </c>
    </row>
    <row r="60" spans="1:14" x14ac:dyDescent="0.3">
      <c r="A60" s="19"/>
      <c r="B60" s="13" t="s">
        <v>429</v>
      </c>
      <c r="C60" s="13"/>
      <c r="D60" s="111">
        <v>2195167</v>
      </c>
      <c r="E60" s="111">
        <v>11722699</v>
      </c>
      <c r="F60" s="93">
        <v>5960643</v>
      </c>
      <c r="G60" s="93">
        <v>6090364</v>
      </c>
      <c r="H60" s="93">
        <v>0</v>
      </c>
      <c r="I60" s="93">
        <v>223048</v>
      </c>
      <c r="J60" s="93">
        <v>0</v>
      </c>
      <c r="K60" s="93">
        <v>0</v>
      </c>
      <c r="L60" s="93">
        <v>919832</v>
      </c>
      <c r="M60" s="93">
        <v>90855</v>
      </c>
      <c r="N60" s="130">
        <f>SUM(D60:M60)</f>
        <v>27202608</v>
      </c>
    </row>
    <row r="61" spans="1:14" x14ac:dyDescent="0.3">
      <c r="A61" s="19"/>
      <c r="B61" s="13" t="s">
        <v>427</v>
      </c>
      <c r="C61" s="23"/>
      <c r="D61" s="135">
        <f t="shared" ref="D61:N61" si="6">SUM(D59:D60)</f>
        <v>13132789</v>
      </c>
      <c r="E61" s="135">
        <f t="shared" si="6"/>
        <v>163050578</v>
      </c>
      <c r="F61" s="135">
        <f t="shared" si="6"/>
        <v>24034874</v>
      </c>
      <c r="G61" s="135">
        <f t="shared" si="6"/>
        <v>35191524</v>
      </c>
      <c r="H61" s="135">
        <f t="shared" si="6"/>
        <v>489016</v>
      </c>
      <c r="I61" s="135">
        <f t="shared" si="6"/>
        <v>48075694</v>
      </c>
      <c r="J61" s="135">
        <f t="shared" si="6"/>
        <v>12532602</v>
      </c>
      <c r="K61" s="135">
        <f t="shared" si="6"/>
        <v>7878080</v>
      </c>
      <c r="L61" s="135">
        <f t="shared" si="6"/>
        <v>8234796</v>
      </c>
      <c r="M61" s="135">
        <f t="shared" si="6"/>
        <v>294147</v>
      </c>
      <c r="N61" s="135">
        <f t="shared" si="6"/>
        <v>312914100</v>
      </c>
    </row>
    <row r="62" spans="1:14" ht="16.2" x14ac:dyDescent="0.35">
      <c r="A62" s="19"/>
      <c r="B62" s="121"/>
      <c r="C62" s="121"/>
      <c r="D62" s="121"/>
      <c r="E62" s="121"/>
      <c r="F62" s="136"/>
      <c r="G62" s="136"/>
      <c r="H62" s="93"/>
      <c r="I62" s="93"/>
      <c r="J62" s="93"/>
      <c r="K62" s="93"/>
      <c r="L62" s="32"/>
      <c r="M62" s="130"/>
      <c r="N62" s="130"/>
    </row>
    <row r="63" spans="1:14" ht="16.2" x14ac:dyDescent="0.35">
      <c r="A63" s="19"/>
      <c r="B63" s="23" t="s">
        <v>431</v>
      </c>
      <c r="C63" s="121"/>
      <c r="D63" s="121"/>
      <c r="E63" s="121"/>
      <c r="F63" s="136"/>
      <c r="G63" s="136"/>
      <c r="H63" s="93"/>
      <c r="I63" s="93"/>
      <c r="J63" s="93"/>
      <c r="K63" s="93"/>
      <c r="L63" s="32"/>
      <c r="M63" s="130"/>
      <c r="N63" s="130"/>
    </row>
    <row r="64" spans="1:14" ht="16.2" x14ac:dyDescent="0.35">
      <c r="A64" s="19"/>
      <c r="B64" s="121"/>
      <c r="C64" s="121"/>
      <c r="D64" s="121"/>
      <c r="E64" s="121"/>
      <c r="F64" s="136"/>
      <c r="G64" s="136"/>
      <c r="H64" s="93"/>
      <c r="I64" s="93"/>
      <c r="J64" s="93"/>
      <c r="K64" s="93"/>
      <c r="L64" s="32"/>
      <c r="M64" s="130"/>
      <c r="N64" s="130"/>
    </row>
    <row r="65" spans="1:14" ht="16.2" thickBot="1" x14ac:dyDescent="0.35">
      <c r="A65" s="19"/>
      <c r="B65" s="13" t="s">
        <v>432</v>
      </c>
      <c r="C65" s="13"/>
      <c r="D65" s="138">
        <f t="shared" ref="D65:N65" si="7">D56-D61</f>
        <v>11495382</v>
      </c>
      <c r="E65" s="138">
        <f t="shared" si="7"/>
        <v>46051854</v>
      </c>
      <c r="F65" s="138">
        <f t="shared" si="7"/>
        <v>11659687</v>
      </c>
      <c r="G65" s="138">
        <f t="shared" si="7"/>
        <v>9519929</v>
      </c>
      <c r="H65" s="138">
        <f t="shared" si="7"/>
        <v>0</v>
      </c>
      <c r="I65" s="138">
        <f t="shared" si="7"/>
        <v>367421</v>
      </c>
      <c r="J65" s="138">
        <f t="shared" si="7"/>
        <v>0</v>
      </c>
      <c r="K65" s="138">
        <f t="shared" si="7"/>
        <v>0</v>
      </c>
      <c r="L65" s="138">
        <f t="shared" si="7"/>
        <v>10161862</v>
      </c>
      <c r="M65" s="138">
        <f t="shared" si="7"/>
        <v>160105</v>
      </c>
      <c r="N65" s="138">
        <f t="shared" si="7"/>
        <v>89416240</v>
      </c>
    </row>
    <row r="66" spans="1:14" x14ac:dyDescent="0.3">
      <c r="A66" s="19"/>
      <c r="B66" s="23"/>
      <c r="C66" s="23"/>
      <c r="D66" s="23"/>
      <c r="E66" s="23"/>
      <c r="F66" s="134"/>
      <c r="G66" s="134"/>
      <c r="H66" s="93"/>
      <c r="I66" s="93"/>
      <c r="J66" s="93"/>
      <c r="K66" s="93"/>
      <c r="L66" s="32"/>
      <c r="M66" s="130"/>
      <c r="N66" s="130"/>
    </row>
    <row r="67" spans="1:14" x14ac:dyDescent="0.3">
      <c r="A67" s="19"/>
      <c r="B67" s="13"/>
      <c r="C67" s="13"/>
      <c r="D67" s="13"/>
      <c r="E67" s="13"/>
      <c r="F67" s="139"/>
      <c r="G67" s="139"/>
      <c r="H67" s="139"/>
      <c r="I67" s="139"/>
      <c r="J67" s="139"/>
      <c r="K67" s="139"/>
      <c r="L67" s="14"/>
      <c r="M67" s="139"/>
      <c r="N67" s="139"/>
    </row>
    <row r="68" spans="1:14" x14ac:dyDescent="0.3">
      <c r="A68" s="19"/>
      <c r="B68" s="5"/>
      <c r="C68" s="5"/>
      <c r="D68" s="5"/>
      <c r="E68" s="5"/>
      <c r="F68" s="5"/>
      <c r="G68" s="5"/>
      <c r="H68" s="5"/>
      <c r="I68" s="5"/>
      <c r="J68" s="5"/>
      <c r="K68" s="5"/>
      <c r="L68" s="5"/>
      <c r="M68" s="5"/>
      <c r="N68" s="5"/>
    </row>
    <row r="69" spans="1:14" x14ac:dyDescent="0.3">
      <c r="A69" s="19"/>
      <c r="B69" s="5"/>
      <c r="C69" s="5"/>
      <c r="D69" s="5"/>
      <c r="E69" s="5"/>
      <c r="F69" s="5"/>
      <c r="G69" s="5"/>
      <c r="H69" s="5"/>
      <c r="I69" s="5"/>
      <c r="J69" s="5"/>
      <c r="K69" s="5"/>
      <c r="L69" s="5"/>
      <c r="M69" s="5"/>
      <c r="N69" s="5"/>
    </row>
    <row r="70" spans="1:14" x14ac:dyDescent="0.3">
      <c r="A70" s="19"/>
      <c r="B70" s="5"/>
      <c r="C70" s="5"/>
      <c r="D70" s="5"/>
      <c r="E70" s="5"/>
      <c r="F70" s="5"/>
      <c r="G70" s="5"/>
      <c r="H70" s="5"/>
      <c r="I70" s="5"/>
      <c r="J70" s="5"/>
      <c r="K70" s="5"/>
      <c r="L70" s="5"/>
      <c r="M70" s="5"/>
      <c r="N70" s="5"/>
    </row>
    <row r="71" spans="1:14" x14ac:dyDescent="0.3">
      <c r="A71" s="19"/>
      <c r="B71" s="13"/>
      <c r="C71" s="13"/>
      <c r="D71" s="13"/>
      <c r="E71" s="13"/>
      <c r="F71" s="13"/>
      <c r="G71" s="13"/>
      <c r="H71" s="13"/>
      <c r="I71" s="13"/>
      <c r="J71" s="13"/>
      <c r="K71" s="13"/>
      <c r="L71" s="14"/>
      <c r="M71" s="15"/>
      <c r="N71" s="15"/>
    </row>
  </sheetData>
  <sheetProtection algorithmName="SHA-512" hashValue="hves9xDAlqCp1xMil7SYlbQeltcC980XBWjtPduLFdqgl/Po1qRtXzED5NlY0gsyNTWx5Kyt+Ed4q7xKsWCWPA==" saltValue="T5jpASezkNRO6+womycRQg==" spinCount="100000" sheet="1" objects="1" scenarios="1"/>
  <mergeCells count="4">
    <mergeCell ref="A4:N4"/>
    <mergeCell ref="B8:N8"/>
    <mergeCell ref="A45:N45"/>
    <mergeCell ref="B49:N49"/>
  </mergeCells>
  <pageMargins left="0.2" right="0.2" top="0.54" bottom="0.25" header="0.3" footer="0"/>
  <pageSetup scale="79" firstPageNumber="14" orientation="landscape" useFirstPageNumber="1" r:id="rId1"/>
  <headerFooter>
    <oddFooter>&amp;C&amp;P</oddFoot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0495-8F99-46BE-BD7F-F89A7A83A406}">
  <sheetPr>
    <tabColor rgb="FFFF0000"/>
  </sheetPr>
  <dimension ref="A1:M323"/>
  <sheetViews>
    <sheetView tabSelected="1" topLeftCell="A4" zoomScaleNormal="100" zoomScaleSheetLayoutView="100" workbookViewId="0">
      <selection activeCell="L10" sqref="L10"/>
    </sheetView>
  </sheetViews>
  <sheetFormatPr defaultColWidth="9.109375" defaultRowHeight="15.6" x14ac:dyDescent="0.3"/>
  <cols>
    <col min="1" max="2" width="4.109375" style="2" customWidth="1"/>
    <col min="3" max="3" width="9.109375" style="2" customWidth="1"/>
    <col min="4" max="4" width="25.6640625" style="2" customWidth="1"/>
    <col min="5" max="5" width="15.77734375" style="2" customWidth="1"/>
    <col min="6" max="6" width="1.88671875" style="2" customWidth="1"/>
    <col min="7" max="7" width="16.77734375" style="2" customWidth="1"/>
    <col min="8" max="8" width="3.21875" style="2" customWidth="1"/>
    <col min="9" max="9" width="18.21875" style="2" customWidth="1"/>
    <col min="10" max="10" width="2" style="2" customWidth="1"/>
    <col min="11" max="11" width="19.21875" style="2" bestFit="1" customWidth="1"/>
    <col min="12" max="12" width="18.77734375" style="2" bestFit="1" customWidth="1"/>
    <col min="13" max="13" width="14.33203125" style="2" bestFit="1" customWidth="1"/>
    <col min="14" max="16384" width="9.109375" style="2"/>
  </cols>
  <sheetData>
    <row r="1" spans="1:12" x14ac:dyDescent="0.3">
      <c r="A1" s="12" t="s">
        <v>32</v>
      </c>
      <c r="B1" s="13"/>
      <c r="C1" s="13"/>
      <c r="D1" s="13"/>
      <c r="E1" s="13"/>
      <c r="F1" s="13"/>
      <c r="G1" s="13"/>
      <c r="H1" s="13"/>
      <c r="I1" s="14"/>
      <c r="J1" s="40"/>
      <c r="K1" s="15"/>
    </row>
    <row r="2" spans="1:12" x14ac:dyDescent="0.3">
      <c r="A2" s="12" t="s">
        <v>102</v>
      </c>
      <c r="B2" s="13"/>
      <c r="C2" s="13"/>
      <c r="D2" s="13"/>
      <c r="E2" s="13"/>
      <c r="F2" s="13"/>
      <c r="G2" s="13"/>
      <c r="H2" s="13"/>
      <c r="I2" s="14"/>
      <c r="J2" s="40"/>
      <c r="K2" s="15"/>
    </row>
    <row r="3" spans="1:12" x14ac:dyDescent="0.3">
      <c r="A3" s="12" t="s">
        <v>70</v>
      </c>
      <c r="B3" s="13"/>
      <c r="C3" s="13"/>
      <c r="D3" s="13"/>
      <c r="E3" s="13"/>
      <c r="F3" s="13"/>
      <c r="G3" s="13"/>
      <c r="H3" s="13"/>
      <c r="I3" s="14"/>
      <c r="J3" s="15"/>
      <c r="K3" s="15"/>
    </row>
    <row r="4" spans="1:12" ht="16.2" thickBot="1" x14ac:dyDescent="0.35">
      <c r="A4" s="353" t="s">
        <v>36</v>
      </c>
      <c r="B4" s="354"/>
      <c r="C4" s="354"/>
      <c r="D4" s="354"/>
      <c r="E4" s="354"/>
      <c r="F4" s="354"/>
      <c r="G4" s="354"/>
      <c r="H4" s="354"/>
      <c r="I4" s="354"/>
      <c r="J4" s="354"/>
      <c r="K4" s="354"/>
    </row>
    <row r="6" spans="1:12" x14ac:dyDescent="0.3">
      <c r="A6" s="92" t="s">
        <v>396</v>
      </c>
      <c r="B6" s="3" t="s">
        <v>434</v>
      </c>
    </row>
    <row r="7" spans="1:12" x14ac:dyDescent="0.3">
      <c r="B7" s="3" t="s">
        <v>187</v>
      </c>
      <c r="C7" s="368" t="s">
        <v>435</v>
      </c>
      <c r="D7" s="368"/>
    </row>
    <row r="8" spans="1:12" ht="15.6" customHeight="1" x14ac:dyDescent="0.3">
      <c r="C8" s="345" t="s">
        <v>436</v>
      </c>
      <c r="D8" s="345"/>
      <c r="E8" s="345"/>
      <c r="F8" s="345"/>
      <c r="G8" s="345"/>
      <c r="H8" s="345"/>
      <c r="I8" s="345"/>
      <c r="J8" s="345"/>
      <c r="K8" s="345"/>
    </row>
    <row r="9" spans="1:12" x14ac:dyDescent="0.3">
      <c r="C9" s="345"/>
      <c r="D9" s="345"/>
      <c r="E9" s="345"/>
      <c r="F9" s="345"/>
      <c r="G9" s="345"/>
      <c r="H9" s="345"/>
      <c r="I9" s="345"/>
      <c r="J9" s="345"/>
      <c r="K9" s="345"/>
    </row>
    <row r="10" spans="1:12" x14ac:dyDescent="0.3">
      <c r="G10" s="7"/>
      <c r="I10" s="7"/>
      <c r="K10" s="3"/>
    </row>
    <row r="11" spans="1:12" ht="16.2" thickBot="1" x14ac:dyDescent="0.35">
      <c r="G11" s="412" t="s">
        <v>437</v>
      </c>
      <c r="H11" s="412"/>
      <c r="I11" s="412"/>
      <c r="J11" s="412"/>
      <c r="K11" s="412"/>
    </row>
    <row r="12" spans="1:12" ht="16.2" thickBot="1" x14ac:dyDescent="0.35">
      <c r="C12" s="11"/>
      <c r="G12" s="408">
        <v>2023</v>
      </c>
      <c r="H12" s="408"/>
      <c r="I12" s="408"/>
      <c r="J12" s="408"/>
      <c r="K12" s="408"/>
    </row>
    <row r="13" spans="1:12" ht="31.8" thickBot="1" x14ac:dyDescent="0.35">
      <c r="E13" s="410" t="s">
        <v>438</v>
      </c>
      <c r="G13" s="140" t="s">
        <v>439</v>
      </c>
      <c r="H13" s="141"/>
      <c r="I13" s="140" t="s">
        <v>440</v>
      </c>
      <c r="J13" s="141"/>
      <c r="K13" s="140" t="s">
        <v>405</v>
      </c>
    </row>
    <row r="14" spans="1:12" x14ac:dyDescent="0.3">
      <c r="C14" s="3" t="s">
        <v>441</v>
      </c>
      <c r="E14" s="410"/>
      <c r="G14" s="1" t="s">
        <v>360</v>
      </c>
      <c r="I14" s="1" t="s">
        <v>360</v>
      </c>
      <c r="K14" s="1" t="s">
        <v>360</v>
      </c>
    </row>
    <row r="15" spans="1:12" x14ac:dyDescent="0.3">
      <c r="C15" s="45" t="s">
        <v>442</v>
      </c>
      <c r="D15" s="45"/>
      <c r="E15" s="142">
        <v>0</v>
      </c>
      <c r="F15" s="1"/>
      <c r="G15" s="131"/>
      <c r="H15" s="131"/>
      <c r="I15" s="131">
        <f>[1]FS!J684</f>
        <v>702306492</v>
      </c>
      <c r="J15" s="131"/>
      <c r="K15" s="131">
        <f>SUM(G15:I15)</f>
        <v>702306492</v>
      </c>
    </row>
    <row r="16" spans="1:12" x14ac:dyDescent="0.3">
      <c r="C16" s="376" t="s">
        <v>47</v>
      </c>
      <c r="D16" s="376"/>
      <c r="E16" s="143">
        <v>1E-3</v>
      </c>
      <c r="F16" s="1"/>
      <c r="G16" s="85">
        <f>'[1]lead sheet'!G48+'[1]lead sheet'!G49</f>
        <v>279549513</v>
      </c>
      <c r="H16" s="144"/>
      <c r="I16" s="85">
        <f>'[1]lead sheet'!G44+'[1]lead sheet'!G45+'[1]lead sheet'!G47+'[1]lead sheet'!G49+'[1]lead sheet'!G63</f>
        <v>282795868</v>
      </c>
      <c r="J16" s="144"/>
      <c r="K16" s="131">
        <f>SUM(G16:I16)</f>
        <v>562345381</v>
      </c>
      <c r="L16" s="2" t="s">
        <v>443</v>
      </c>
    </row>
    <row r="17" spans="3:12" x14ac:dyDescent="0.3">
      <c r="G17" s="145">
        <f>SUM(G15:G16)</f>
        <v>279549513</v>
      </c>
      <c r="H17" s="146"/>
      <c r="I17" s="145">
        <f>SUM(I15:I16)</f>
        <v>985102360</v>
      </c>
      <c r="J17" s="146"/>
      <c r="K17" s="145">
        <f>SUM(K15:K16)</f>
        <v>1264651873</v>
      </c>
    </row>
    <row r="18" spans="3:12" x14ac:dyDescent="0.3">
      <c r="G18" s="83"/>
      <c r="H18" s="131"/>
      <c r="I18" s="83"/>
      <c r="J18" s="131"/>
      <c r="K18" s="131"/>
    </row>
    <row r="19" spans="3:12" ht="20.399999999999999" customHeight="1" x14ac:dyDescent="0.3">
      <c r="C19" s="368" t="s">
        <v>444</v>
      </c>
      <c r="D19" s="368"/>
      <c r="G19" s="147"/>
      <c r="H19" s="131"/>
      <c r="I19" s="147"/>
      <c r="J19" s="131"/>
      <c r="K19" s="131"/>
    </row>
    <row r="20" spans="3:12" x14ac:dyDescent="0.3">
      <c r="C20" s="376" t="s">
        <v>445</v>
      </c>
      <c r="D20" s="376"/>
      <c r="E20" s="142">
        <v>0</v>
      </c>
      <c r="F20" s="1"/>
      <c r="G20" s="148" t="s">
        <v>170</v>
      </c>
      <c r="H20" s="131"/>
      <c r="I20" s="147">
        <f>-'[1]lead sheet'!G52</f>
        <v>7833055449</v>
      </c>
      <c r="J20" s="131"/>
      <c r="K20" s="131">
        <f>SUM(G20:I20)</f>
        <v>7833055449</v>
      </c>
      <c r="L20" s="2" t="s">
        <v>443</v>
      </c>
    </row>
    <row r="21" spans="3:12" x14ac:dyDescent="0.3">
      <c r="C21" s="376" t="s">
        <v>57</v>
      </c>
      <c r="D21" s="376"/>
      <c r="E21" s="142">
        <v>0</v>
      </c>
      <c r="F21" s="1"/>
      <c r="G21" s="149" t="s">
        <v>170</v>
      </c>
      <c r="H21" s="131"/>
      <c r="I21" s="147">
        <f>[1]FS!J707</f>
        <v>8650148078</v>
      </c>
      <c r="J21" s="131"/>
      <c r="K21" s="131">
        <f>SUM(G21:I21)</f>
        <v>8650148078</v>
      </c>
    </row>
    <row r="22" spans="3:12" x14ac:dyDescent="0.3">
      <c r="C22" s="376" t="s">
        <v>446</v>
      </c>
      <c r="D22" s="376"/>
      <c r="E22" s="142">
        <v>0</v>
      </c>
      <c r="F22" s="1"/>
      <c r="G22" s="150" t="s">
        <v>170</v>
      </c>
      <c r="H22" s="144"/>
      <c r="I22" s="85">
        <f>'[1]lead sheet'!G98+'[1]lead sheet'!G103</f>
        <v>992232165</v>
      </c>
      <c r="J22" s="144"/>
      <c r="K22" s="144">
        <f>SUM(G22:I22)</f>
        <v>992232165</v>
      </c>
    </row>
    <row r="23" spans="3:12" x14ac:dyDescent="0.3">
      <c r="G23" s="144">
        <f>SUM(G20:G22)</f>
        <v>0</v>
      </c>
      <c r="H23" s="144"/>
      <c r="I23" s="144">
        <f>SUM(I20:I22)</f>
        <v>17475435692</v>
      </c>
      <c r="J23" s="144"/>
      <c r="K23" s="146">
        <f>SUM(K20:K22)</f>
        <v>17475435692</v>
      </c>
    </row>
    <row r="24" spans="3:12" x14ac:dyDescent="0.3">
      <c r="D24" s="3"/>
      <c r="G24" s="131"/>
      <c r="H24" s="131"/>
      <c r="I24" s="131"/>
      <c r="J24" s="131"/>
      <c r="K24" s="131"/>
    </row>
    <row r="25" spans="3:12" x14ac:dyDescent="0.3">
      <c r="G25" s="131"/>
      <c r="H25" s="131"/>
      <c r="I25" s="131"/>
      <c r="J25" s="131"/>
      <c r="K25" s="131"/>
    </row>
    <row r="26" spans="3:12" ht="16.2" thickBot="1" x14ac:dyDescent="0.35">
      <c r="G26" s="411" t="s">
        <v>437</v>
      </c>
      <c r="H26" s="411"/>
      <c r="I26" s="411"/>
      <c r="J26" s="411"/>
      <c r="K26" s="411"/>
    </row>
    <row r="27" spans="3:12" ht="15" customHeight="1" thickBot="1" x14ac:dyDescent="0.35">
      <c r="G27" s="151"/>
      <c r="H27" s="152"/>
      <c r="I27" s="153">
        <v>2022</v>
      </c>
      <c r="J27" s="152"/>
      <c r="K27" s="152"/>
    </row>
    <row r="28" spans="3:12" ht="16.2" hidden="1" thickBot="1" x14ac:dyDescent="0.35">
      <c r="G28" s="83"/>
      <c r="H28" s="131"/>
      <c r="I28" s="83"/>
      <c r="J28" s="131"/>
      <c r="K28" s="131"/>
    </row>
    <row r="29" spans="3:12" ht="31.8" thickBot="1" x14ac:dyDescent="0.35">
      <c r="E29" s="410" t="s">
        <v>438</v>
      </c>
      <c r="G29" s="154" t="s">
        <v>439</v>
      </c>
      <c r="H29" s="141"/>
      <c r="I29" s="154" t="s">
        <v>440</v>
      </c>
      <c r="J29" s="141"/>
      <c r="K29" s="154" t="s">
        <v>405</v>
      </c>
    </row>
    <row r="30" spans="3:12" x14ac:dyDescent="0.3">
      <c r="C30" s="50" t="s">
        <v>441</v>
      </c>
      <c r="E30" s="410"/>
      <c r="G30" s="1" t="s">
        <v>360</v>
      </c>
      <c r="I30" s="1" t="s">
        <v>360</v>
      </c>
      <c r="K30" s="1" t="s">
        <v>360</v>
      </c>
    </row>
    <row r="31" spans="3:12" x14ac:dyDescent="0.3">
      <c r="C31" s="2" t="s">
        <v>447</v>
      </c>
      <c r="E31" s="155">
        <v>0</v>
      </c>
      <c r="F31" s="79"/>
      <c r="G31" s="83"/>
      <c r="H31" s="131"/>
      <c r="I31" s="83">
        <v>227449707</v>
      </c>
      <c r="J31" s="131"/>
      <c r="K31" s="131">
        <f>SUM(G31:I31)</f>
        <v>227449707</v>
      </c>
    </row>
    <row r="32" spans="3:12" x14ac:dyDescent="0.3">
      <c r="C32" s="376" t="s">
        <v>47</v>
      </c>
      <c r="D32" s="376"/>
      <c r="E32" s="143">
        <v>1E-3</v>
      </c>
      <c r="F32" s="79"/>
      <c r="G32" s="85">
        <v>272578524</v>
      </c>
      <c r="H32" s="144"/>
      <c r="I32" s="85">
        <v>495380441</v>
      </c>
      <c r="J32" s="144"/>
      <c r="K32" s="131">
        <f>SUM(G32:I32)</f>
        <v>767958965</v>
      </c>
      <c r="L32" s="2" t="s">
        <v>448</v>
      </c>
    </row>
    <row r="33" spans="1:11" x14ac:dyDescent="0.3">
      <c r="G33" s="146">
        <f>SUM(G31:G32)</f>
        <v>272578524</v>
      </c>
      <c r="H33" s="146"/>
      <c r="I33" s="146">
        <f>SUM(I31:I32)</f>
        <v>722830148</v>
      </c>
      <c r="J33" s="146"/>
      <c r="K33" s="146">
        <f>SUM(K31:K32)</f>
        <v>995408672</v>
      </c>
    </row>
    <row r="34" spans="1:11" x14ac:dyDescent="0.3">
      <c r="G34" s="156"/>
      <c r="H34" s="156"/>
      <c r="I34" s="156"/>
      <c r="J34" s="156"/>
      <c r="K34" s="156"/>
    </row>
    <row r="35" spans="1:11" ht="18" customHeight="1" x14ac:dyDescent="0.3">
      <c r="C35" s="368" t="s">
        <v>444</v>
      </c>
      <c r="D35" s="368"/>
    </row>
    <row r="36" spans="1:11" x14ac:dyDescent="0.3">
      <c r="C36" s="2" t="s">
        <v>449</v>
      </c>
      <c r="E36" s="155">
        <v>0</v>
      </c>
      <c r="F36" s="79"/>
      <c r="G36" s="9" t="s">
        <v>170</v>
      </c>
      <c r="I36" s="131">
        <v>5111258539</v>
      </c>
      <c r="J36" s="131"/>
      <c r="K36" s="131">
        <f>SUM(G36:I36)</f>
        <v>5111258539</v>
      </c>
    </row>
    <row r="37" spans="1:11" ht="16.8" customHeight="1" x14ac:dyDescent="0.3">
      <c r="B37" s="3"/>
      <c r="C37" s="345" t="s">
        <v>57</v>
      </c>
      <c r="D37" s="345"/>
      <c r="E37" s="155">
        <v>0</v>
      </c>
      <c r="F37" s="79"/>
      <c r="G37" s="9" t="s">
        <v>170</v>
      </c>
      <c r="I37" s="131">
        <v>8650148078</v>
      </c>
      <c r="J37" s="131"/>
      <c r="K37" s="131">
        <f>SUM(G37:I37)</f>
        <v>8650148078</v>
      </c>
    </row>
    <row r="38" spans="1:11" x14ac:dyDescent="0.3">
      <c r="C38" s="376" t="s">
        <v>446</v>
      </c>
      <c r="D38" s="376"/>
      <c r="E38" s="155">
        <v>0</v>
      </c>
      <c r="F38" s="79"/>
      <c r="G38" s="157" t="s">
        <v>170</v>
      </c>
      <c r="H38" s="158"/>
      <c r="I38" s="144">
        <v>1235940187</v>
      </c>
      <c r="J38" s="144"/>
      <c r="K38" s="131">
        <f>SUM(G38:I38)</f>
        <v>1235940187</v>
      </c>
    </row>
    <row r="39" spans="1:11" x14ac:dyDescent="0.3">
      <c r="B39" s="5"/>
      <c r="C39" s="5"/>
      <c r="D39" s="5"/>
      <c r="E39" s="5"/>
      <c r="F39" s="5"/>
      <c r="G39" s="159">
        <f>SUM(G36:G38)</f>
        <v>0</v>
      </c>
      <c r="H39" s="160"/>
      <c r="I39" s="160">
        <f>SUM(I36:I38)</f>
        <v>14997346804</v>
      </c>
      <c r="J39" s="160"/>
      <c r="K39" s="160">
        <f>SUM(K36:K38)</f>
        <v>14997346804</v>
      </c>
    </row>
    <row r="40" spans="1:11" ht="30.6" customHeight="1" x14ac:dyDescent="0.3">
      <c r="B40" s="5"/>
      <c r="C40" s="345"/>
      <c r="D40" s="345"/>
      <c r="E40" s="5"/>
      <c r="F40" s="5"/>
      <c r="G40" s="161"/>
      <c r="H40" s="5"/>
      <c r="I40" s="5"/>
      <c r="J40" s="5"/>
      <c r="K40" s="5"/>
    </row>
    <row r="41" spans="1:11" x14ac:dyDescent="0.3">
      <c r="B41" s="5"/>
      <c r="C41" s="5"/>
      <c r="D41" s="5"/>
      <c r="E41" s="5"/>
      <c r="F41" s="5"/>
      <c r="G41" s="5"/>
      <c r="H41" s="5"/>
      <c r="I41" s="5"/>
      <c r="J41" s="5"/>
      <c r="K41" s="5"/>
    </row>
    <row r="42" spans="1:11" x14ac:dyDescent="0.3">
      <c r="B42" s="5"/>
      <c r="C42" s="5"/>
      <c r="D42" s="5"/>
      <c r="E42" s="5"/>
      <c r="F42" s="5"/>
      <c r="G42" s="5"/>
      <c r="H42" s="5"/>
      <c r="I42" s="5"/>
      <c r="J42" s="5"/>
      <c r="K42" s="5"/>
    </row>
    <row r="43" spans="1:11" x14ac:dyDescent="0.3">
      <c r="A43" s="12" t="s">
        <v>32</v>
      </c>
      <c r="B43" s="13"/>
      <c r="C43" s="13"/>
      <c r="D43" s="13"/>
      <c r="E43" s="13"/>
      <c r="F43" s="13"/>
      <c r="G43" s="13"/>
      <c r="H43" s="13"/>
      <c r="I43" s="14"/>
      <c r="J43" s="40"/>
      <c r="K43" s="15"/>
    </row>
    <row r="44" spans="1:11" x14ac:dyDescent="0.3">
      <c r="A44" s="12" t="s">
        <v>102</v>
      </c>
      <c r="B44" s="13"/>
      <c r="C44" s="13"/>
      <c r="D44" s="13"/>
      <c r="E44" s="13"/>
      <c r="F44" s="13"/>
      <c r="G44" s="13"/>
      <c r="H44" s="13"/>
      <c r="I44" s="14"/>
      <c r="J44" s="40"/>
      <c r="K44" s="15"/>
    </row>
    <row r="45" spans="1:11" x14ac:dyDescent="0.3">
      <c r="A45" s="12" t="s">
        <v>70</v>
      </c>
      <c r="B45" s="13"/>
      <c r="C45" s="13"/>
      <c r="D45" s="13"/>
      <c r="E45" s="13"/>
      <c r="F45" s="13"/>
      <c r="G45" s="13"/>
      <c r="H45" s="13"/>
      <c r="I45" s="14"/>
      <c r="J45" s="15"/>
      <c r="K45" s="15"/>
    </row>
    <row r="46" spans="1:11" ht="16.2" thickBot="1" x14ac:dyDescent="0.35">
      <c r="A46" s="353" t="s">
        <v>36</v>
      </c>
      <c r="B46" s="354"/>
      <c r="C46" s="354"/>
      <c r="D46" s="354"/>
      <c r="E46" s="354"/>
      <c r="F46" s="354"/>
      <c r="G46" s="354"/>
      <c r="H46" s="354"/>
      <c r="I46" s="354"/>
      <c r="J46" s="354"/>
      <c r="K46" s="354"/>
    </row>
    <row r="48" spans="1:11" x14ac:dyDescent="0.3">
      <c r="A48" s="92" t="s">
        <v>396</v>
      </c>
      <c r="B48" s="3" t="s">
        <v>434</v>
      </c>
    </row>
    <row r="49" spans="2:11" ht="13.2" customHeight="1" x14ac:dyDescent="0.3"/>
    <row r="50" spans="2:11" ht="16.8" customHeight="1" x14ac:dyDescent="0.3">
      <c r="B50" s="3" t="s">
        <v>304</v>
      </c>
      <c r="C50" s="368" t="s">
        <v>450</v>
      </c>
      <c r="D50" s="368"/>
    </row>
    <row r="51" spans="2:11" ht="17.399999999999999" customHeight="1" x14ac:dyDescent="0.3">
      <c r="C51" s="345" t="s">
        <v>451</v>
      </c>
      <c r="D51" s="345"/>
      <c r="E51" s="345"/>
      <c r="F51" s="345"/>
      <c r="G51" s="345"/>
      <c r="H51" s="345"/>
      <c r="I51" s="345"/>
      <c r="J51" s="345"/>
      <c r="K51" s="345"/>
    </row>
    <row r="52" spans="2:11" x14ac:dyDescent="0.3">
      <c r="C52" s="345"/>
      <c r="D52" s="345"/>
      <c r="E52" s="345"/>
      <c r="F52" s="345"/>
      <c r="G52" s="345"/>
      <c r="H52" s="345"/>
      <c r="I52" s="345"/>
      <c r="J52" s="345"/>
      <c r="K52" s="345"/>
    </row>
    <row r="53" spans="2:11" x14ac:dyDescent="0.3">
      <c r="C53" s="5"/>
      <c r="D53" s="5"/>
      <c r="E53" s="5"/>
      <c r="F53" s="5"/>
      <c r="G53" s="5"/>
      <c r="H53" s="5"/>
      <c r="I53" s="5"/>
      <c r="J53" s="5"/>
      <c r="K53" s="5"/>
    </row>
    <row r="54" spans="2:11" ht="12" customHeight="1" x14ac:dyDescent="0.3"/>
    <row r="55" spans="2:11" ht="17.399999999999999" customHeight="1" x14ac:dyDescent="0.3">
      <c r="C55" s="345" t="s">
        <v>452</v>
      </c>
      <c r="D55" s="345"/>
      <c r="E55" s="345"/>
      <c r="F55" s="345"/>
      <c r="G55" s="345"/>
      <c r="H55" s="345"/>
      <c r="I55" s="345"/>
      <c r="J55" s="345"/>
      <c r="K55" s="345"/>
    </row>
    <row r="56" spans="2:11" x14ac:dyDescent="0.3">
      <c r="C56" s="345"/>
      <c r="D56" s="345"/>
      <c r="E56" s="345"/>
      <c r="F56" s="345"/>
      <c r="G56" s="345"/>
      <c r="H56" s="345"/>
      <c r="I56" s="345"/>
      <c r="J56" s="345"/>
      <c r="K56" s="345"/>
    </row>
    <row r="57" spans="2:11" ht="15.6" customHeight="1" thickBot="1" x14ac:dyDescent="0.35">
      <c r="E57" s="408" t="s">
        <v>437</v>
      </c>
      <c r="F57" s="408"/>
      <c r="G57" s="408"/>
      <c r="H57" s="408"/>
      <c r="I57" s="408"/>
      <c r="J57" s="408"/>
      <c r="K57" s="408"/>
    </row>
    <row r="58" spans="2:11" ht="19.2" customHeight="1" thickBot="1" x14ac:dyDescent="0.35">
      <c r="E58" s="409">
        <v>2023</v>
      </c>
      <c r="F58" s="409"/>
      <c r="G58" s="409"/>
      <c r="H58" s="409"/>
      <c r="I58" s="409"/>
      <c r="J58" s="409"/>
      <c r="K58" s="409"/>
    </row>
    <row r="59" spans="2:11" ht="16.8" customHeight="1" x14ac:dyDescent="0.3">
      <c r="E59" s="1" t="s">
        <v>453</v>
      </c>
      <c r="F59" s="3"/>
      <c r="G59" s="1" t="s">
        <v>454</v>
      </c>
      <c r="H59" s="3"/>
      <c r="I59" s="1" t="s">
        <v>455</v>
      </c>
      <c r="J59" s="3"/>
      <c r="K59" s="1" t="s">
        <v>405</v>
      </c>
    </row>
    <row r="60" spans="2:11" x14ac:dyDescent="0.3">
      <c r="C60" s="18" t="s">
        <v>441</v>
      </c>
      <c r="E60" s="1" t="s">
        <v>360</v>
      </c>
      <c r="F60" s="79"/>
      <c r="G60" s="1" t="s">
        <v>360</v>
      </c>
      <c r="I60" s="1" t="s">
        <v>360</v>
      </c>
      <c r="K60" s="1" t="s">
        <v>360</v>
      </c>
    </row>
    <row r="61" spans="2:11" ht="21.6" customHeight="1" x14ac:dyDescent="0.3">
      <c r="C61" s="407" t="s">
        <v>456</v>
      </c>
      <c r="D61" s="407"/>
      <c r="E61" s="149" t="s">
        <v>170</v>
      </c>
      <c r="F61" s="131"/>
      <c r="G61" s="131">
        <f>K15</f>
        <v>702306492</v>
      </c>
      <c r="H61" s="162"/>
      <c r="I61" s="149" t="s">
        <v>170</v>
      </c>
      <c r="J61" s="131"/>
      <c r="K61" s="162">
        <f>SUM(E61:I61)</f>
        <v>702306492</v>
      </c>
    </row>
    <row r="62" spans="2:11" x14ac:dyDescent="0.3">
      <c r="C62" s="376" t="s">
        <v>47</v>
      </c>
      <c r="D62" s="376"/>
      <c r="E62" s="144">
        <f>K16</f>
        <v>562345381</v>
      </c>
      <c r="F62" s="144"/>
      <c r="G62" s="163" t="s">
        <v>170</v>
      </c>
      <c r="H62" s="144"/>
      <c r="I62" s="164" t="s">
        <v>170</v>
      </c>
      <c r="J62" s="144"/>
      <c r="K62" s="162">
        <f>SUM(E62:I62)</f>
        <v>562345381</v>
      </c>
    </row>
    <row r="63" spans="2:11" x14ac:dyDescent="0.3">
      <c r="E63" s="146">
        <f>SUM(E61:E62)</f>
        <v>562345381</v>
      </c>
      <c r="F63" s="146"/>
      <c r="G63" s="146">
        <f>SUM(G61:G62)</f>
        <v>702306492</v>
      </c>
      <c r="H63" s="146"/>
      <c r="I63" s="146">
        <f>SUM(I61:I62)</f>
        <v>0</v>
      </c>
      <c r="J63" s="146"/>
      <c r="K63" s="146">
        <f>SUM(K61:K62)</f>
        <v>1264651873</v>
      </c>
    </row>
    <row r="64" spans="2:11" x14ac:dyDescent="0.3">
      <c r="E64" s="131"/>
      <c r="F64" s="131"/>
      <c r="G64" s="131"/>
      <c r="H64" s="131"/>
      <c r="I64" s="83"/>
      <c r="J64" s="131"/>
      <c r="K64" s="83"/>
    </row>
    <row r="65" spans="2:12" x14ac:dyDescent="0.3">
      <c r="C65" s="368" t="s">
        <v>444</v>
      </c>
      <c r="D65" s="368"/>
      <c r="E65" s="131"/>
      <c r="F65" s="131"/>
      <c r="G65" s="131"/>
      <c r="H65" s="131"/>
      <c r="I65" s="83"/>
      <c r="J65" s="131"/>
      <c r="K65" s="83"/>
    </row>
    <row r="66" spans="2:12" x14ac:dyDescent="0.3">
      <c r="C66" s="376" t="s">
        <v>445</v>
      </c>
      <c r="D66" s="376"/>
      <c r="E66" s="165" t="s">
        <v>170</v>
      </c>
      <c r="F66" s="131"/>
      <c r="G66" s="131">
        <f>K20</f>
        <v>7833055449</v>
      </c>
      <c r="H66" s="131"/>
      <c r="I66" s="166" t="s">
        <v>170</v>
      </c>
      <c r="J66" s="131"/>
      <c r="K66" s="147">
        <f>SUM(E66:I66)</f>
        <v>7833055449</v>
      </c>
    </row>
    <row r="67" spans="2:12" x14ac:dyDescent="0.3">
      <c r="C67" s="376" t="s">
        <v>57</v>
      </c>
      <c r="D67" s="376"/>
      <c r="E67" s="165" t="s">
        <v>170</v>
      </c>
      <c r="F67" s="131"/>
      <c r="G67" s="165" t="s">
        <v>170</v>
      </c>
      <c r="H67" s="131"/>
      <c r="I67" s="131">
        <f>K21</f>
        <v>8650148078</v>
      </c>
      <c r="J67" s="131"/>
      <c r="K67" s="147">
        <f>SUM(E67:I67)</f>
        <v>8650148078</v>
      </c>
    </row>
    <row r="68" spans="2:12" x14ac:dyDescent="0.3">
      <c r="C68" s="376" t="s">
        <v>446</v>
      </c>
      <c r="D68" s="376"/>
      <c r="E68" s="163" t="s">
        <v>170</v>
      </c>
      <c r="F68" s="144"/>
      <c r="G68" s="144">
        <f>K22</f>
        <v>992232165</v>
      </c>
      <c r="H68" s="144"/>
      <c r="I68" s="164" t="s">
        <v>170</v>
      </c>
      <c r="J68" s="144"/>
      <c r="K68" s="147">
        <f>SUM(E68:I68)</f>
        <v>992232165</v>
      </c>
    </row>
    <row r="69" spans="2:12" x14ac:dyDescent="0.3">
      <c r="E69" s="146">
        <f>SUM(E66:E68)</f>
        <v>0</v>
      </c>
      <c r="F69" s="146"/>
      <c r="G69" s="146">
        <f>SUM(G66:G68)</f>
        <v>8825287614</v>
      </c>
      <c r="H69" s="146"/>
      <c r="I69" s="146">
        <f>SUM(I66:I68)</f>
        <v>8650148078</v>
      </c>
      <c r="J69" s="146"/>
      <c r="K69" s="146">
        <f>SUM(K66:K68)</f>
        <v>17475435692</v>
      </c>
      <c r="L69" s="131"/>
    </row>
    <row r="70" spans="2:12" ht="25.2" customHeight="1" thickBot="1" x14ac:dyDescent="0.35">
      <c r="C70" s="376" t="s">
        <v>457</v>
      </c>
      <c r="D70" s="376"/>
      <c r="E70" s="167">
        <f>E63-E69</f>
        <v>562345381</v>
      </c>
      <c r="F70" s="167"/>
      <c r="G70" s="168">
        <f>G63-G69</f>
        <v>-8122981122</v>
      </c>
      <c r="H70" s="167"/>
      <c r="I70" s="167">
        <f>I63-I69</f>
        <v>-8650148078</v>
      </c>
      <c r="J70" s="167"/>
      <c r="K70" s="167">
        <f>K63-K69</f>
        <v>-16210783819</v>
      </c>
    </row>
    <row r="71" spans="2:12" ht="14.25" customHeight="1" thickTop="1" x14ac:dyDescent="0.3">
      <c r="E71" s="131"/>
      <c r="F71" s="131"/>
      <c r="G71" s="131"/>
      <c r="H71" s="131"/>
      <c r="I71" s="131"/>
      <c r="J71" s="131"/>
      <c r="K71" s="131"/>
    </row>
    <row r="72" spans="2:12" ht="16.2" thickBot="1" x14ac:dyDescent="0.35">
      <c r="C72" s="5"/>
      <c r="D72" s="5"/>
      <c r="E72" s="404" t="s">
        <v>437</v>
      </c>
      <c r="F72" s="405"/>
      <c r="G72" s="405"/>
      <c r="H72" s="405"/>
      <c r="I72" s="405"/>
      <c r="J72" s="405"/>
      <c r="K72" s="405"/>
    </row>
    <row r="73" spans="2:12" ht="16.2" thickBot="1" x14ac:dyDescent="0.35">
      <c r="C73" s="5"/>
      <c r="D73" s="5"/>
      <c r="E73" s="406">
        <v>2022</v>
      </c>
      <c r="F73" s="406"/>
      <c r="G73" s="406"/>
      <c r="H73" s="406"/>
      <c r="I73" s="406"/>
      <c r="J73" s="406"/>
      <c r="K73" s="406"/>
    </row>
    <row r="74" spans="2:12" ht="19.2" customHeight="1" x14ac:dyDescent="0.3">
      <c r="C74" s="59"/>
      <c r="D74" s="59"/>
      <c r="E74" s="1" t="s">
        <v>453</v>
      </c>
      <c r="F74" s="3"/>
      <c r="G74" s="1" t="s">
        <v>454</v>
      </c>
      <c r="H74" s="3"/>
      <c r="I74" s="1" t="s">
        <v>455</v>
      </c>
      <c r="J74" s="3"/>
      <c r="K74" s="1" t="s">
        <v>405</v>
      </c>
    </row>
    <row r="75" spans="2:12" ht="18.600000000000001" customHeight="1" x14ac:dyDescent="0.3">
      <c r="C75" s="18" t="s">
        <v>441</v>
      </c>
      <c r="E75" s="1" t="s">
        <v>360</v>
      </c>
      <c r="F75" s="79"/>
      <c r="G75" s="1" t="s">
        <v>360</v>
      </c>
      <c r="I75" s="1" t="s">
        <v>360</v>
      </c>
      <c r="K75" s="1" t="s">
        <v>360</v>
      </c>
    </row>
    <row r="76" spans="2:12" ht="15.75" customHeight="1" x14ac:dyDescent="0.3">
      <c r="C76" s="407" t="s">
        <v>456</v>
      </c>
      <c r="D76" s="407"/>
      <c r="E76" s="169" t="s">
        <v>170</v>
      </c>
      <c r="G76" s="170">
        <v>227449707</v>
      </c>
      <c r="I76" s="171" t="s">
        <v>170</v>
      </c>
      <c r="K76" s="170">
        <f>SUM(E76:I76)</f>
        <v>227449707</v>
      </c>
    </row>
    <row r="77" spans="2:12" ht="15.75" customHeight="1" x14ac:dyDescent="0.3">
      <c r="C77" s="376" t="s">
        <v>458</v>
      </c>
      <c r="D77" s="376"/>
      <c r="E77" s="144">
        <v>767958965</v>
      </c>
      <c r="F77" s="158"/>
      <c r="G77" s="172" t="s">
        <v>170</v>
      </c>
      <c r="H77" s="158"/>
      <c r="I77" s="172" t="s">
        <v>170</v>
      </c>
      <c r="J77" s="158"/>
      <c r="K77" s="170">
        <f>SUM(E77:I77)</f>
        <v>767958965</v>
      </c>
    </row>
    <row r="78" spans="2:12" ht="16.2" x14ac:dyDescent="0.35">
      <c r="B78" s="173"/>
      <c r="E78" s="174">
        <f>SUM(E76:E77)</f>
        <v>767958965</v>
      </c>
      <c r="F78" s="175"/>
      <c r="G78" s="174">
        <f>SUM(G76:G77)</f>
        <v>227449707</v>
      </c>
      <c r="H78" s="175"/>
      <c r="I78" s="174">
        <f>SUM(I76:I77)</f>
        <v>0</v>
      </c>
      <c r="J78" s="175"/>
      <c r="K78" s="174">
        <f>SUM(K76:K77)</f>
        <v>995408672</v>
      </c>
    </row>
    <row r="80" spans="2:12" x14ac:dyDescent="0.3">
      <c r="C80" s="368" t="s">
        <v>444</v>
      </c>
      <c r="D80" s="368"/>
    </row>
    <row r="81" spans="1:11" x14ac:dyDescent="0.3">
      <c r="C81" s="376" t="s">
        <v>445</v>
      </c>
      <c r="D81" s="376"/>
      <c r="E81" s="176" t="s">
        <v>170</v>
      </c>
      <c r="F81" s="29"/>
      <c r="G81" s="29">
        <v>5111258539</v>
      </c>
      <c r="H81" s="29"/>
      <c r="I81" s="176" t="s">
        <v>170</v>
      </c>
      <c r="J81" s="29"/>
      <c r="K81" s="29">
        <f>SUM(E81:I81)</f>
        <v>5111258539</v>
      </c>
    </row>
    <row r="82" spans="1:11" x14ac:dyDescent="0.3">
      <c r="C82" s="376" t="s">
        <v>57</v>
      </c>
      <c r="D82" s="376"/>
      <c r="E82" s="176" t="s">
        <v>170</v>
      </c>
      <c r="F82" s="29"/>
      <c r="G82" s="176" t="s">
        <v>170</v>
      </c>
      <c r="H82" s="29"/>
      <c r="I82" s="131">
        <v>8650148078</v>
      </c>
      <c r="J82" s="29"/>
      <c r="K82" s="29">
        <f>SUM(E82:I82)</f>
        <v>8650148078</v>
      </c>
    </row>
    <row r="83" spans="1:11" x14ac:dyDescent="0.3">
      <c r="C83" s="376" t="s">
        <v>446</v>
      </c>
      <c r="D83" s="376"/>
      <c r="E83" s="177" t="s">
        <v>170</v>
      </c>
      <c r="F83" s="178"/>
      <c r="G83" s="178">
        <v>1235940187</v>
      </c>
      <c r="H83" s="178"/>
      <c r="I83" s="177" t="s">
        <v>170</v>
      </c>
      <c r="J83" s="178"/>
      <c r="K83" s="29">
        <f>SUM(E83:I83)</f>
        <v>1235940187</v>
      </c>
    </row>
    <row r="84" spans="1:11" x14ac:dyDescent="0.3">
      <c r="E84" s="179">
        <f>SUM(E81:E83)</f>
        <v>0</v>
      </c>
      <c r="F84" s="174"/>
      <c r="G84" s="174">
        <f>SUM(G81:G83)</f>
        <v>6347198726</v>
      </c>
      <c r="H84" s="174"/>
      <c r="I84" s="174">
        <f>SUM(I81:I83)</f>
        <v>8650148078</v>
      </c>
      <c r="J84" s="174"/>
      <c r="K84" s="174">
        <f>SUM(K81:K83)</f>
        <v>14997346804</v>
      </c>
    </row>
    <row r="85" spans="1:11" ht="24" customHeight="1" thickBot="1" x14ac:dyDescent="0.35">
      <c r="C85" s="376" t="s">
        <v>457</v>
      </c>
      <c r="D85" s="376"/>
      <c r="E85" s="101">
        <f>E78-E84</f>
        <v>767958965</v>
      </c>
      <c r="F85" s="180"/>
      <c r="G85" s="181">
        <f>G78-G84</f>
        <v>-6119749019</v>
      </c>
      <c r="H85" s="180"/>
      <c r="I85" s="181">
        <f>I78-I84</f>
        <v>-8650148078</v>
      </c>
      <c r="J85" s="180"/>
      <c r="K85" s="168">
        <f>K78-K84</f>
        <v>-14001938132</v>
      </c>
    </row>
    <row r="86" spans="1:11" ht="16.2" thickTop="1" x14ac:dyDescent="0.3"/>
    <row r="87" spans="1:11" x14ac:dyDescent="0.3">
      <c r="A87" s="12" t="s">
        <v>32</v>
      </c>
      <c r="B87" s="13"/>
      <c r="C87" s="13"/>
      <c r="D87" s="13"/>
      <c r="E87" s="13"/>
      <c r="F87" s="13"/>
      <c r="G87" s="13"/>
      <c r="H87" s="13"/>
      <c r="I87" s="14"/>
      <c r="J87" s="40"/>
      <c r="K87" s="15"/>
    </row>
    <row r="88" spans="1:11" x14ac:dyDescent="0.3">
      <c r="A88" s="12" t="s">
        <v>102</v>
      </c>
      <c r="B88" s="13"/>
      <c r="C88" s="13"/>
      <c r="D88" s="13"/>
      <c r="E88" s="13"/>
      <c r="F88" s="13"/>
      <c r="G88" s="13"/>
      <c r="H88" s="13"/>
      <c r="I88" s="14"/>
      <c r="J88" s="40"/>
      <c r="K88" s="15"/>
    </row>
    <row r="89" spans="1:11" x14ac:dyDescent="0.3">
      <c r="A89" s="12" t="s">
        <v>70</v>
      </c>
      <c r="B89" s="13"/>
      <c r="C89" s="13"/>
      <c r="D89" s="13"/>
      <c r="E89" s="13"/>
      <c r="F89" s="13"/>
      <c r="G89" s="13"/>
      <c r="H89" s="13"/>
      <c r="I89" s="14"/>
      <c r="J89" s="15"/>
      <c r="K89" s="15"/>
    </row>
    <row r="90" spans="1:11" ht="16.2" thickBot="1" x14ac:dyDescent="0.35">
      <c r="A90" s="353" t="s">
        <v>36</v>
      </c>
      <c r="B90" s="354"/>
      <c r="C90" s="354"/>
      <c r="D90" s="354"/>
      <c r="E90" s="354"/>
      <c r="F90" s="354"/>
      <c r="G90" s="354"/>
      <c r="H90" s="354"/>
      <c r="I90" s="354"/>
      <c r="J90" s="354"/>
      <c r="K90" s="354"/>
    </row>
    <row r="92" spans="1:11" x14ac:dyDescent="0.3">
      <c r="A92" s="92" t="s">
        <v>396</v>
      </c>
      <c r="B92" s="3" t="s">
        <v>434</v>
      </c>
    </row>
    <row r="93" spans="1:11" x14ac:dyDescent="0.3">
      <c r="B93" s="3" t="s">
        <v>459</v>
      </c>
      <c r="C93" s="368" t="s">
        <v>460</v>
      </c>
      <c r="D93" s="368"/>
    </row>
    <row r="94" spans="1:11" ht="19.8" customHeight="1" x14ac:dyDescent="0.35">
      <c r="B94" s="173"/>
      <c r="C94" s="345" t="s">
        <v>461</v>
      </c>
      <c r="D94" s="345"/>
      <c r="E94" s="345"/>
      <c r="F94" s="345"/>
      <c r="G94" s="345"/>
      <c r="H94" s="345"/>
      <c r="I94" s="345"/>
      <c r="J94" s="345"/>
      <c r="K94" s="345"/>
    </row>
    <row r="95" spans="1:11" x14ac:dyDescent="0.3">
      <c r="C95" s="345"/>
      <c r="D95" s="345"/>
      <c r="E95" s="345"/>
      <c r="F95" s="345"/>
      <c r="G95" s="345"/>
      <c r="H95" s="345"/>
      <c r="I95" s="345"/>
      <c r="J95" s="345"/>
      <c r="K95" s="345"/>
    </row>
    <row r="96" spans="1:11" x14ac:dyDescent="0.3">
      <c r="C96" s="4"/>
      <c r="D96" s="4"/>
      <c r="E96" s="4"/>
      <c r="F96" s="4"/>
      <c r="G96" s="4"/>
      <c r="H96" s="4"/>
      <c r="I96" s="4"/>
      <c r="J96" s="4"/>
      <c r="K96" s="4"/>
    </row>
    <row r="97" spans="3:11" ht="14.4" customHeight="1" x14ac:dyDescent="0.3">
      <c r="C97" s="345" t="s">
        <v>462</v>
      </c>
      <c r="D97" s="345"/>
      <c r="E97" s="345"/>
      <c r="F97" s="345"/>
      <c r="G97" s="345"/>
      <c r="H97" s="345"/>
      <c r="I97" s="345"/>
      <c r="J97" s="345"/>
      <c r="K97" s="345"/>
    </row>
    <row r="98" spans="3:11" x14ac:dyDescent="0.3">
      <c r="C98" s="345"/>
      <c r="D98" s="345"/>
      <c r="E98" s="345"/>
      <c r="F98" s="345"/>
      <c r="G98" s="345"/>
      <c r="H98" s="345"/>
      <c r="I98" s="345"/>
      <c r="J98" s="345"/>
      <c r="K98" s="345"/>
    </row>
    <row r="99" spans="3:11" x14ac:dyDescent="0.3">
      <c r="C99" s="345"/>
      <c r="D99" s="345"/>
      <c r="E99" s="345"/>
      <c r="F99" s="345"/>
      <c r="G99" s="345"/>
      <c r="H99" s="345"/>
      <c r="I99" s="345"/>
      <c r="J99" s="345"/>
      <c r="K99" s="345"/>
    </row>
    <row r="100" spans="3:11" x14ac:dyDescent="0.3">
      <c r="E100" s="7"/>
      <c r="G100" s="7"/>
      <c r="I100" s="7"/>
    </row>
    <row r="101" spans="3:11" ht="15.6" customHeight="1" x14ac:dyDescent="0.3">
      <c r="C101" s="345" t="s">
        <v>463</v>
      </c>
      <c r="D101" s="345"/>
      <c r="E101" s="345"/>
      <c r="F101" s="345"/>
      <c r="G101" s="345"/>
      <c r="H101" s="345"/>
      <c r="I101" s="345"/>
      <c r="J101" s="345"/>
      <c r="K101" s="345"/>
    </row>
    <row r="102" spans="3:11" x14ac:dyDescent="0.3">
      <c r="C102" s="345"/>
      <c r="D102" s="345"/>
      <c r="E102" s="345"/>
      <c r="F102" s="345"/>
      <c r="G102" s="345"/>
      <c r="H102" s="345"/>
      <c r="I102" s="345"/>
      <c r="J102" s="345"/>
      <c r="K102" s="345"/>
    </row>
    <row r="103" spans="3:11" x14ac:dyDescent="0.3">
      <c r="C103" s="11"/>
    </row>
    <row r="104" spans="3:11" x14ac:dyDescent="0.3">
      <c r="C104" s="376" t="s">
        <v>464</v>
      </c>
      <c r="D104" s="376"/>
      <c r="E104" s="376"/>
    </row>
    <row r="105" spans="3:11" x14ac:dyDescent="0.3">
      <c r="C105" s="3"/>
    </row>
    <row r="106" spans="3:11" ht="14.4" customHeight="1" x14ac:dyDescent="0.3">
      <c r="C106" s="345" t="s">
        <v>465</v>
      </c>
      <c r="D106" s="345"/>
      <c r="E106" s="345"/>
      <c r="F106" s="345"/>
      <c r="G106" s="345"/>
      <c r="H106" s="345"/>
      <c r="I106" s="345"/>
      <c r="J106" s="345"/>
      <c r="K106" s="345"/>
    </row>
    <row r="107" spans="3:11" x14ac:dyDescent="0.3">
      <c r="C107" s="345"/>
      <c r="D107" s="345"/>
      <c r="E107" s="345"/>
      <c r="F107" s="345"/>
      <c r="G107" s="345"/>
      <c r="H107" s="345"/>
      <c r="I107" s="345"/>
      <c r="J107" s="345"/>
      <c r="K107" s="345"/>
    </row>
    <row r="108" spans="3:11" x14ac:dyDescent="0.3">
      <c r="E108" s="83"/>
      <c r="F108" s="83"/>
      <c r="G108" s="83"/>
      <c r="H108" s="83"/>
      <c r="I108" s="83"/>
      <c r="J108" s="83"/>
      <c r="K108" s="83"/>
    </row>
    <row r="109" spans="3:11" x14ac:dyDescent="0.3">
      <c r="C109" s="368" t="s">
        <v>466</v>
      </c>
      <c r="D109" s="368"/>
      <c r="E109" s="368"/>
      <c r="F109" s="83"/>
      <c r="G109" s="83"/>
      <c r="H109" s="83"/>
      <c r="I109" s="83"/>
      <c r="J109" s="83"/>
      <c r="K109" s="83"/>
    </row>
    <row r="110" spans="3:11" x14ac:dyDescent="0.3">
      <c r="C110" s="376" t="s">
        <v>467</v>
      </c>
      <c r="D110" s="376"/>
      <c r="E110" s="376"/>
      <c r="F110" s="376"/>
      <c r="G110" s="376"/>
      <c r="H110" s="83"/>
      <c r="I110" s="83"/>
      <c r="J110" s="83"/>
      <c r="K110" s="83"/>
    </row>
    <row r="111" spans="3:11" x14ac:dyDescent="0.3">
      <c r="E111" s="147"/>
      <c r="F111" s="147"/>
      <c r="G111" s="147"/>
      <c r="H111" s="147"/>
      <c r="I111" s="182">
        <v>2023</v>
      </c>
      <c r="J111" s="183"/>
      <c r="K111" s="182">
        <v>2022</v>
      </c>
    </row>
    <row r="112" spans="3:11" x14ac:dyDescent="0.3">
      <c r="C112" s="3"/>
      <c r="E112" s="147"/>
      <c r="F112" s="147"/>
      <c r="G112" s="147"/>
      <c r="H112" s="147"/>
      <c r="I112" s="184" t="s">
        <v>360</v>
      </c>
      <c r="K112" s="184" t="s">
        <v>360</v>
      </c>
    </row>
    <row r="113" spans="2:13" x14ac:dyDescent="0.3">
      <c r="C113" s="376" t="s">
        <v>373</v>
      </c>
      <c r="D113" s="376"/>
      <c r="I113" s="29">
        <f>'[1]lead sheet'!G50</f>
        <v>522286441</v>
      </c>
      <c r="J113" s="29">
        <v>1</v>
      </c>
      <c r="K113" s="29">
        <v>742798491</v>
      </c>
    </row>
    <row r="114" spans="2:13" ht="19.8" customHeight="1" x14ac:dyDescent="0.3">
      <c r="C114" s="345" t="s">
        <v>468</v>
      </c>
      <c r="D114" s="345"/>
      <c r="E114" s="345"/>
      <c r="I114" s="29">
        <f>'[1]lead sheet'!G20+'[1]lead sheet'!G21+'[1]lead sheet'!G22+'[1]lead sheet'!G23</f>
        <v>680661339</v>
      </c>
      <c r="J114" s="29"/>
      <c r="K114" s="29">
        <v>132614827</v>
      </c>
    </row>
    <row r="115" spans="2:13" ht="16.8" customHeight="1" x14ac:dyDescent="0.3">
      <c r="C115" s="376" t="s">
        <v>469</v>
      </c>
      <c r="D115" s="376"/>
      <c r="I115" s="178">
        <f>[1]FS!J644+[1]FS!J652+[1]FS!J656</f>
        <v>3347854448</v>
      </c>
      <c r="J115" s="178"/>
      <c r="K115" s="178">
        <v>1755253891</v>
      </c>
      <c r="M115" s="29"/>
    </row>
    <row r="116" spans="2:13" ht="24.6" customHeight="1" thickBot="1" x14ac:dyDescent="0.35">
      <c r="C116" s="402" t="s">
        <v>470</v>
      </c>
      <c r="D116" s="402"/>
      <c r="E116" s="8">
        <v>0</v>
      </c>
      <c r="G116" s="8"/>
      <c r="I116" s="185">
        <f>SUM(I113:I115)</f>
        <v>4550802228</v>
      </c>
      <c r="J116" s="185"/>
      <c r="K116" s="185">
        <f>SUM(K113:K115)</f>
        <v>2630667209</v>
      </c>
    </row>
    <row r="117" spans="2:13" ht="16.2" thickTop="1" x14ac:dyDescent="0.3">
      <c r="C117" s="186"/>
      <c r="E117" s="83"/>
      <c r="G117" s="83"/>
      <c r="I117" s="29"/>
      <c r="J117" s="29"/>
      <c r="K117" s="29"/>
      <c r="L117" s="187"/>
    </row>
    <row r="118" spans="2:13" hidden="1" x14ac:dyDescent="0.3">
      <c r="C118" s="186" t="s">
        <v>471</v>
      </c>
      <c r="E118" s="83">
        <v>0</v>
      </c>
      <c r="G118" s="83">
        <v>0</v>
      </c>
      <c r="I118" s="29">
        <v>522286441</v>
      </c>
      <c r="J118" s="29">
        <v>522286441</v>
      </c>
      <c r="K118" s="29">
        <v>522286441</v>
      </c>
    </row>
    <row r="119" spans="2:13" x14ac:dyDescent="0.3">
      <c r="C119" s="402" t="s">
        <v>472</v>
      </c>
      <c r="D119" s="402"/>
      <c r="E119" s="402"/>
      <c r="F119" s="402"/>
      <c r="G119" s="83"/>
      <c r="I119" s="29"/>
      <c r="J119" s="29"/>
      <c r="K119" s="29"/>
    </row>
    <row r="120" spans="2:13" x14ac:dyDescent="0.3">
      <c r="C120" s="186" t="s">
        <v>473</v>
      </c>
      <c r="E120" s="83"/>
      <c r="G120" s="83"/>
      <c r="I120" s="29">
        <f>124501947+[1]FS!J679</f>
        <v>654468811</v>
      </c>
      <c r="J120" s="29"/>
      <c r="K120" s="29">
        <v>101919977</v>
      </c>
    </row>
    <row r="121" spans="2:13" x14ac:dyDescent="0.3">
      <c r="C121" s="402" t="s">
        <v>474</v>
      </c>
      <c r="D121" s="402"/>
      <c r="E121" s="83"/>
      <c r="G121" s="83"/>
      <c r="I121" s="178">
        <f>26589114-396586</f>
        <v>26192528</v>
      </c>
      <c r="J121" s="178"/>
      <c r="K121" s="178">
        <v>30694850</v>
      </c>
    </row>
    <row r="122" spans="2:13" x14ac:dyDescent="0.3">
      <c r="C122" s="186"/>
      <c r="E122" s="83"/>
      <c r="G122" s="83"/>
      <c r="I122" s="174">
        <f>SUM(I120:I121)</f>
        <v>680661339</v>
      </c>
      <c r="J122" s="174"/>
      <c r="K122" s="174">
        <f>SUM(K120:K121)</f>
        <v>132614827</v>
      </c>
      <c r="L122" s="29">
        <f>I122-I114</f>
        <v>0</v>
      </c>
    </row>
    <row r="123" spans="2:13" ht="17.399999999999999" customHeight="1" x14ac:dyDescent="0.3">
      <c r="C123" s="403" t="s">
        <v>475</v>
      </c>
      <c r="D123" s="403"/>
      <c r="E123" s="403"/>
      <c r="F123" s="403"/>
      <c r="G123" s="403"/>
      <c r="H123" s="188"/>
      <c r="I123" s="188"/>
      <c r="J123" s="29"/>
      <c r="K123" s="29"/>
    </row>
    <row r="124" spans="2:13" ht="22.2" customHeight="1" thickBot="1" x14ac:dyDescent="0.35">
      <c r="C124" s="345" t="s">
        <v>476</v>
      </c>
      <c r="D124" s="345"/>
      <c r="E124" s="147"/>
      <c r="F124" s="147"/>
      <c r="G124" s="147"/>
      <c r="H124" s="147"/>
      <c r="I124" s="189">
        <v>26589114</v>
      </c>
      <c r="J124" s="189"/>
      <c r="K124" s="189">
        <v>30694850</v>
      </c>
    </row>
    <row r="125" spans="2:13" ht="16.2" thickTop="1" x14ac:dyDescent="0.3">
      <c r="E125" s="147"/>
      <c r="F125" s="147"/>
      <c r="G125" s="147"/>
      <c r="H125" s="147"/>
      <c r="I125" s="83"/>
      <c r="J125" s="83"/>
      <c r="K125" s="83"/>
    </row>
    <row r="126" spans="2:13" x14ac:dyDescent="0.3">
      <c r="B126" s="3" t="s">
        <v>187</v>
      </c>
      <c r="C126" s="345" t="s">
        <v>477</v>
      </c>
      <c r="D126" s="345"/>
      <c r="E126" s="345"/>
      <c r="F126" s="345"/>
      <c r="G126" s="345"/>
      <c r="H126" s="345"/>
      <c r="I126" s="345"/>
      <c r="J126" s="345"/>
      <c r="K126" s="345"/>
    </row>
    <row r="127" spans="2:13" x14ac:dyDescent="0.3">
      <c r="C127" s="345"/>
      <c r="D127" s="345"/>
      <c r="E127" s="345"/>
      <c r="F127" s="345"/>
      <c r="G127" s="345"/>
      <c r="H127" s="345"/>
      <c r="I127" s="345"/>
      <c r="J127" s="345"/>
      <c r="K127" s="345"/>
    </row>
    <row r="138" spans="1:11" x14ac:dyDescent="0.3">
      <c r="A138" s="12" t="s">
        <v>32</v>
      </c>
      <c r="B138" s="13"/>
      <c r="C138" s="13"/>
      <c r="D138" s="13"/>
      <c r="E138" s="13"/>
      <c r="F138" s="13"/>
      <c r="G138" s="13"/>
      <c r="H138" s="13"/>
      <c r="I138" s="14"/>
      <c r="J138" s="40"/>
      <c r="K138" s="15"/>
    </row>
    <row r="139" spans="1:11" x14ac:dyDescent="0.3">
      <c r="A139" s="12" t="s">
        <v>102</v>
      </c>
      <c r="B139" s="13"/>
      <c r="C139" s="13"/>
      <c r="D139" s="13"/>
      <c r="E139" s="13"/>
      <c r="F139" s="13"/>
      <c r="G139" s="13"/>
      <c r="H139" s="13"/>
      <c r="I139" s="14"/>
      <c r="J139" s="40"/>
      <c r="K139" s="15"/>
    </row>
    <row r="140" spans="1:11" x14ac:dyDescent="0.3">
      <c r="A140" s="12" t="s">
        <v>70</v>
      </c>
      <c r="B140" s="13"/>
      <c r="C140" s="13"/>
      <c r="D140" s="13"/>
      <c r="E140" s="13"/>
      <c r="F140" s="13"/>
      <c r="G140" s="13"/>
      <c r="H140" s="13"/>
      <c r="I140" s="14"/>
      <c r="J140" s="15"/>
      <c r="K140" s="15"/>
    </row>
    <row r="141" spans="1:11" ht="16.2" thickBot="1" x14ac:dyDescent="0.35">
      <c r="A141" s="353" t="s">
        <v>36</v>
      </c>
      <c r="B141" s="354"/>
      <c r="C141" s="354"/>
      <c r="D141" s="354"/>
      <c r="E141" s="354"/>
      <c r="F141" s="354"/>
      <c r="G141" s="354"/>
      <c r="H141" s="354"/>
      <c r="I141" s="354"/>
      <c r="J141" s="354"/>
      <c r="K141" s="354"/>
    </row>
    <row r="143" spans="1:11" x14ac:dyDescent="0.3">
      <c r="A143" s="92" t="s">
        <v>396</v>
      </c>
      <c r="B143" s="3" t="s">
        <v>434</v>
      </c>
    </row>
    <row r="144" spans="1:11" x14ac:dyDescent="0.3">
      <c r="B144" s="3" t="s">
        <v>308</v>
      </c>
      <c r="C144" s="368" t="s">
        <v>478</v>
      </c>
      <c r="D144" s="368"/>
    </row>
    <row r="145" spans="2:11" ht="13.8" customHeight="1" x14ac:dyDescent="0.35">
      <c r="B145" s="173"/>
      <c r="C145" s="345" t="s">
        <v>479</v>
      </c>
      <c r="D145" s="345"/>
      <c r="E145" s="345"/>
      <c r="F145" s="345"/>
      <c r="G145" s="345"/>
      <c r="H145" s="345"/>
      <c r="I145" s="345"/>
      <c r="J145" s="345"/>
      <c r="K145" s="345"/>
    </row>
    <row r="146" spans="2:11" x14ac:dyDescent="0.3">
      <c r="C146" s="345"/>
      <c r="D146" s="345"/>
      <c r="E146" s="345"/>
      <c r="F146" s="345"/>
      <c r="G146" s="345"/>
      <c r="H146" s="345"/>
      <c r="I146" s="345"/>
      <c r="J146" s="345"/>
      <c r="K146" s="345"/>
    </row>
    <row r="147" spans="2:11" x14ac:dyDescent="0.3">
      <c r="E147" s="7"/>
      <c r="G147" s="7"/>
      <c r="I147" s="7"/>
    </row>
    <row r="148" spans="2:11" x14ac:dyDescent="0.3">
      <c r="C148" s="376" t="s">
        <v>480</v>
      </c>
      <c r="D148" s="376"/>
      <c r="E148" s="376"/>
      <c r="F148" s="376"/>
      <c r="G148" s="376"/>
      <c r="I148" s="7"/>
      <c r="K148" s="1"/>
    </row>
    <row r="149" spans="2:11" x14ac:dyDescent="0.3">
      <c r="E149" s="21"/>
      <c r="G149" s="21"/>
      <c r="I149" s="21" t="s">
        <v>405</v>
      </c>
      <c r="K149" s="21"/>
    </row>
    <row r="150" spans="2:11" x14ac:dyDescent="0.3">
      <c r="C150" s="11"/>
      <c r="I150" s="79" t="s">
        <v>360</v>
      </c>
    </row>
    <row r="151" spans="2:11" x14ac:dyDescent="0.3">
      <c r="C151" s="401">
        <v>45291</v>
      </c>
      <c r="D151" s="401"/>
    </row>
    <row r="152" spans="2:11" x14ac:dyDescent="0.3">
      <c r="C152" s="3"/>
    </row>
    <row r="153" spans="2:11" ht="16.2" thickBot="1" x14ac:dyDescent="0.35">
      <c r="C153" s="2" t="s">
        <v>441</v>
      </c>
      <c r="I153" s="190">
        <f>'[1]lead sheet'!G45+'[1]lead sheet'!G23</f>
        <v>672361085</v>
      </c>
    </row>
    <row r="154" spans="2:11" ht="16.2" thickTop="1" x14ac:dyDescent="0.3">
      <c r="E154" s="83"/>
      <c r="F154" s="83"/>
      <c r="G154" s="83"/>
      <c r="H154" s="83"/>
      <c r="I154" s="83"/>
      <c r="J154" s="191"/>
      <c r="K154" s="83"/>
    </row>
    <row r="155" spans="2:11" x14ac:dyDescent="0.3">
      <c r="C155" s="401">
        <v>44926</v>
      </c>
      <c r="D155" s="401"/>
      <c r="E155" s="83"/>
      <c r="F155" s="83"/>
      <c r="G155" s="83"/>
      <c r="H155" s="83"/>
      <c r="I155" s="83"/>
      <c r="J155" s="191"/>
      <c r="K155" s="83"/>
    </row>
    <row r="156" spans="2:11" x14ac:dyDescent="0.3">
      <c r="E156" s="83"/>
      <c r="F156" s="83"/>
      <c r="G156" s="83"/>
      <c r="H156" s="83"/>
      <c r="I156" s="83"/>
      <c r="J156" s="191"/>
      <c r="K156" s="83"/>
    </row>
    <row r="157" spans="2:11" ht="16.2" thickBot="1" x14ac:dyDescent="0.35">
      <c r="C157" s="2" t="s">
        <v>441</v>
      </c>
      <c r="E157" s="83"/>
      <c r="F157" s="83"/>
      <c r="G157" s="83"/>
      <c r="H157" s="83"/>
      <c r="I157" s="192">
        <v>192001650</v>
      </c>
      <c r="J157" s="191"/>
      <c r="K157" s="83"/>
    </row>
    <row r="158" spans="2:11" ht="16.2" thickTop="1" x14ac:dyDescent="0.3">
      <c r="E158" s="147"/>
      <c r="F158" s="147"/>
      <c r="G158" s="147"/>
      <c r="H158" s="147"/>
      <c r="I158" s="193"/>
      <c r="J158" s="194"/>
      <c r="K158" s="147"/>
    </row>
    <row r="159" spans="2:11" x14ac:dyDescent="0.3">
      <c r="C159" s="368" t="s">
        <v>481</v>
      </c>
      <c r="D159" s="368"/>
      <c r="E159" s="368"/>
      <c r="F159" s="194"/>
      <c r="G159" s="194"/>
      <c r="H159" s="194"/>
      <c r="I159" s="194"/>
      <c r="J159" s="194"/>
      <c r="K159" s="194"/>
    </row>
    <row r="160" spans="2:11" x14ac:dyDescent="0.3">
      <c r="E160" s="191"/>
      <c r="F160" s="191"/>
      <c r="G160" s="191"/>
      <c r="H160" s="191"/>
      <c r="I160" s="194"/>
      <c r="J160" s="194"/>
      <c r="K160" s="194"/>
    </row>
    <row r="161" spans="3:13" ht="19.2" customHeight="1" x14ac:dyDescent="0.3">
      <c r="C161" s="345" t="s">
        <v>482</v>
      </c>
      <c r="D161" s="345"/>
      <c r="E161" s="345"/>
      <c r="F161" s="345"/>
      <c r="G161" s="345"/>
      <c r="H161" s="345"/>
      <c r="I161" s="345"/>
      <c r="J161" s="345"/>
      <c r="K161" s="345"/>
    </row>
    <row r="162" spans="3:13" x14ac:dyDescent="0.3">
      <c r="C162" s="345"/>
      <c r="D162" s="345"/>
      <c r="E162" s="345"/>
      <c r="F162" s="345"/>
      <c r="G162" s="345"/>
      <c r="H162" s="345"/>
      <c r="I162" s="345"/>
      <c r="J162" s="345"/>
      <c r="K162" s="345"/>
    </row>
    <row r="163" spans="3:13" x14ac:dyDescent="0.3">
      <c r="C163" s="186"/>
      <c r="E163" s="8"/>
      <c r="F163" s="8"/>
      <c r="G163" s="8"/>
      <c r="H163" s="8"/>
      <c r="I163" s="8"/>
      <c r="J163" s="191"/>
      <c r="K163" s="8"/>
    </row>
    <row r="164" spans="3:13" ht="15" customHeight="1" x14ac:dyDescent="0.3">
      <c r="C164" s="400" t="s">
        <v>483</v>
      </c>
      <c r="D164" s="400"/>
      <c r="E164" s="400"/>
      <c r="F164" s="400"/>
      <c r="G164" s="400"/>
      <c r="H164" s="400"/>
      <c r="I164" s="400"/>
      <c r="J164" s="400"/>
      <c r="K164" s="400"/>
    </row>
    <row r="165" spans="3:13" ht="15.6" hidden="1" customHeight="1" x14ac:dyDescent="0.3">
      <c r="C165" s="400"/>
      <c r="D165" s="400"/>
      <c r="E165" s="400"/>
      <c r="F165" s="400"/>
      <c r="G165" s="400"/>
      <c r="H165" s="400"/>
      <c r="I165" s="400"/>
      <c r="J165" s="400"/>
      <c r="K165" s="400"/>
    </row>
    <row r="166" spans="3:13" x14ac:dyDescent="0.3">
      <c r="C166" s="400"/>
      <c r="D166" s="400"/>
      <c r="E166" s="400"/>
      <c r="F166" s="400"/>
      <c r="G166" s="400"/>
      <c r="H166" s="400"/>
      <c r="I166" s="400"/>
      <c r="J166" s="400"/>
      <c r="K166" s="400"/>
    </row>
    <row r="167" spans="3:13" x14ac:dyDescent="0.3">
      <c r="C167" s="400"/>
      <c r="D167" s="400"/>
      <c r="E167" s="400"/>
      <c r="F167" s="400"/>
      <c r="G167" s="400"/>
      <c r="H167" s="400"/>
      <c r="I167" s="400"/>
      <c r="J167" s="400"/>
      <c r="K167" s="400"/>
    </row>
    <row r="168" spans="3:13" x14ac:dyDescent="0.3">
      <c r="C168" s="400"/>
      <c r="D168" s="400"/>
      <c r="E168" s="400"/>
      <c r="F168" s="400"/>
      <c r="G168" s="400"/>
      <c r="H168" s="400"/>
      <c r="I168" s="400"/>
      <c r="J168" s="400"/>
      <c r="K168" s="400"/>
    </row>
    <row r="169" spans="3:13" x14ac:dyDescent="0.3">
      <c r="C169" s="186"/>
      <c r="E169" s="147"/>
      <c r="F169" s="147"/>
      <c r="G169" s="147"/>
      <c r="H169" s="147"/>
      <c r="I169" s="195">
        <v>2023</v>
      </c>
      <c r="J169" s="194"/>
      <c r="K169" s="195">
        <v>2022</v>
      </c>
    </row>
    <row r="170" spans="3:13" x14ac:dyDescent="0.3">
      <c r="C170" s="186"/>
      <c r="E170" s="147"/>
      <c r="F170" s="147"/>
      <c r="G170" s="147"/>
      <c r="H170" s="147"/>
      <c r="I170" s="184" t="s">
        <v>360</v>
      </c>
      <c r="J170" s="194"/>
      <c r="K170" s="184" t="s">
        <v>360</v>
      </c>
    </row>
    <row r="171" spans="3:13" ht="16.2" thickBot="1" x14ac:dyDescent="0.35">
      <c r="C171" s="2" t="s">
        <v>484</v>
      </c>
      <c r="E171" s="194"/>
      <c r="F171" s="194"/>
      <c r="G171" s="194"/>
      <c r="H171" s="194"/>
      <c r="I171" s="196">
        <f>I153*1.5%</f>
        <v>10085416.275</v>
      </c>
      <c r="J171" s="194"/>
      <c r="K171" s="196">
        <v>2880025</v>
      </c>
      <c r="M171" s="197"/>
    </row>
    <row r="172" spans="3:13" ht="16.8" customHeight="1" thickTop="1" x14ac:dyDescent="0.3">
      <c r="E172" s="194"/>
      <c r="F172" s="194"/>
      <c r="G172" s="194"/>
      <c r="H172" s="194"/>
      <c r="I172" s="194"/>
      <c r="J172" s="194"/>
      <c r="K172" s="194"/>
    </row>
    <row r="173" spans="3:13" x14ac:dyDescent="0.3">
      <c r="C173" s="368" t="s">
        <v>485</v>
      </c>
      <c r="D173" s="368"/>
      <c r="E173" s="194"/>
      <c r="F173" s="194"/>
      <c r="G173" s="198"/>
      <c r="H173" s="194"/>
      <c r="I173" s="198"/>
      <c r="J173" s="194"/>
      <c r="K173" s="198"/>
    </row>
    <row r="174" spans="3:13" ht="15.6" customHeight="1" x14ac:dyDescent="0.3">
      <c r="C174" s="345" t="s">
        <v>486</v>
      </c>
      <c r="D174" s="345"/>
      <c r="E174" s="345"/>
      <c r="F174" s="345"/>
      <c r="G174" s="345"/>
      <c r="H174" s="345"/>
      <c r="I174" s="345"/>
      <c r="J174" s="345"/>
      <c r="K174" s="345"/>
    </row>
    <row r="175" spans="3:13" x14ac:dyDescent="0.3">
      <c r="C175" s="345"/>
      <c r="D175" s="345"/>
      <c r="E175" s="345"/>
      <c r="F175" s="345"/>
      <c r="G175" s="345"/>
      <c r="H175" s="345"/>
      <c r="I175" s="345"/>
      <c r="J175" s="345"/>
      <c r="K175" s="345"/>
    </row>
    <row r="176" spans="3:13" x14ac:dyDescent="0.3">
      <c r="C176" s="345"/>
      <c r="D176" s="345"/>
      <c r="E176" s="345"/>
      <c r="F176" s="345"/>
      <c r="G176" s="345"/>
      <c r="H176" s="345"/>
      <c r="I176" s="345"/>
      <c r="J176" s="345"/>
      <c r="K176" s="345"/>
    </row>
    <row r="180" spans="1:11" x14ac:dyDescent="0.3">
      <c r="A180" s="12" t="s">
        <v>32</v>
      </c>
      <c r="B180" s="13"/>
      <c r="C180" s="13"/>
      <c r="D180" s="13"/>
      <c r="E180" s="13"/>
      <c r="F180" s="13"/>
      <c r="G180" s="13"/>
      <c r="H180" s="13"/>
      <c r="I180" s="14"/>
      <c r="J180" s="40"/>
      <c r="K180" s="15"/>
    </row>
    <row r="181" spans="1:11" x14ac:dyDescent="0.3">
      <c r="A181" s="12" t="s">
        <v>102</v>
      </c>
      <c r="B181" s="13"/>
      <c r="C181" s="13"/>
      <c r="D181" s="13"/>
      <c r="E181" s="13"/>
      <c r="F181" s="13"/>
      <c r="G181" s="13"/>
      <c r="H181" s="13"/>
      <c r="I181" s="14"/>
      <c r="J181" s="40"/>
      <c r="K181" s="15"/>
    </row>
    <row r="182" spans="1:11" x14ac:dyDescent="0.3">
      <c r="A182" s="12" t="s">
        <v>70</v>
      </c>
      <c r="B182" s="13"/>
      <c r="C182" s="13"/>
      <c r="D182" s="13"/>
      <c r="E182" s="13"/>
      <c r="F182" s="13"/>
      <c r="G182" s="13"/>
      <c r="H182" s="13"/>
      <c r="I182" s="14"/>
      <c r="J182" s="15"/>
      <c r="K182" s="15"/>
    </row>
    <row r="183" spans="1:11" ht="16.2" thickBot="1" x14ac:dyDescent="0.35">
      <c r="A183" s="353" t="s">
        <v>36</v>
      </c>
      <c r="B183" s="354"/>
      <c r="C183" s="354"/>
      <c r="D183" s="354"/>
      <c r="E183" s="354"/>
      <c r="F183" s="354"/>
      <c r="G183" s="354"/>
      <c r="H183" s="354"/>
      <c r="I183" s="354"/>
      <c r="J183" s="354"/>
      <c r="K183" s="354"/>
    </row>
    <row r="185" spans="1:11" x14ac:dyDescent="0.3">
      <c r="A185" s="48" t="s">
        <v>487</v>
      </c>
      <c r="C185" s="357" t="s">
        <v>488</v>
      </c>
      <c r="D185" s="357"/>
      <c r="E185" s="357"/>
      <c r="F185" s="357"/>
      <c r="G185" s="357"/>
    </row>
    <row r="187" spans="1:11" ht="46.8" x14ac:dyDescent="0.3">
      <c r="G187" s="199" t="s">
        <v>489</v>
      </c>
      <c r="I187" s="199" t="s">
        <v>490</v>
      </c>
      <c r="K187" s="200" t="s">
        <v>405</v>
      </c>
    </row>
    <row r="188" spans="1:11" x14ac:dyDescent="0.3">
      <c r="C188" s="50">
        <v>2023</v>
      </c>
      <c r="G188" s="1" t="s">
        <v>360</v>
      </c>
      <c r="I188" s="1" t="s">
        <v>360</v>
      </c>
      <c r="K188" s="1" t="s">
        <v>360</v>
      </c>
    </row>
    <row r="189" spans="1:11" x14ac:dyDescent="0.3">
      <c r="C189" s="3" t="s">
        <v>441</v>
      </c>
    </row>
    <row r="190" spans="1:11" x14ac:dyDescent="0.3">
      <c r="C190" s="376" t="s">
        <v>447</v>
      </c>
      <c r="D190" s="376"/>
      <c r="E190" s="376"/>
      <c r="G190" s="131">
        <f>K61</f>
        <v>702306492</v>
      </c>
      <c r="H190" s="131"/>
      <c r="I190" s="165" t="s">
        <v>170</v>
      </c>
      <c r="J190" s="131"/>
      <c r="K190" s="131">
        <f>SUM(G190:I190)</f>
        <v>702306492</v>
      </c>
    </row>
    <row r="191" spans="1:11" x14ac:dyDescent="0.3">
      <c r="C191" s="376" t="s">
        <v>458</v>
      </c>
      <c r="D191" s="376"/>
      <c r="G191" s="144" t="s">
        <v>170</v>
      </c>
      <c r="H191" s="144"/>
      <c r="I191" s="144">
        <f>K62</f>
        <v>562345381</v>
      </c>
      <c r="J191" s="144"/>
      <c r="K191" s="131">
        <f>SUM(G191:I191)</f>
        <v>562345381</v>
      </c>
    </row>
    <row r="192" spans="1:11" x14ac:dyDescent="0.3">
      <c r="G192" s="146">
        <f>SUM(G190:G191)</f>
        <v>702306492</v>
      </c>
      <c r="H192" s="146"/>
      <c r="I192" s="146">
        <f>SUM(I190:I191)</f>
        <v>562345381</v>
      </c>
      <c r="J192" s="146"/>
      <c r="K192" s="146">
        <f>SUM(K190:K191)</f>
        <v>1264651873</v>
      </c>
    </row>
    <row r="193" spans="3:11" x14ac:dyDescent="0.3">
      <c r="C193" s="3"/>
    </row>
    <row r="194" spans="3:11" x14ac:dyDescent="0.3">
      <c r="C194" s="3" t="s">
        <v>444</v>
      </c>
    </row>
    <row r="195" spans="3:11" x14ac:dyDescent="0.3">
      <c r="C195" s="376" t="s">
        <v>449</v>
      </c>
      <c r="D195" s="376"/>
      <c r="G195" s="9" t="s">
        <v>170</v>
      </c>
      <c r="I195" s="201">
        <f>K66</f>
        <v>7833055449</v>
      </c>
      <c r="J195" s="201"/>
      <c r="K195" s="201">
        <f>SUM(G195:I195)</f>
        <v>7833055449</v>
      </c>
    </row>
    <row r="196" spans="3:11" x14ac:dyDescent="0.3">
      <c r="C196" s="376" t="s">
        <v>57</v>
      </c>
      <c r="D196" s="376"/>
      <c r="G196" s="9" t="s">
        <v>170</v>
      </c>
      <c r="I196" s="201">
        <f>K67</f>
        <v>8650148078</v>
      </c>
      <c r="J196" s="201"/>
      <c r="K196" s="201">
        <f>SUM(G196:I196)</f>
        <v>8650148078</v>
      </c>
    </row>
    <row r="197" spans="3:11" ht="16.8" customHeight="1" x14ac:dyDescent="0.3">
      <c r="C197" s="376" t="s">
        <v>209</v>
      </c>
      <c r="D197" s="376"/>
      <c r="G197" s="157" t="s">
        <v>170</v>
      </c>
      <c r="H197" s="158"/>
      <c r="I197" s="202">
        <f>K68</f>
        <v>992232165</v>
      </c>
      <c r="J197" s="202"/>
      <c r="K197" s="202">
        <f>SUM(G197:I197)</f>
        <v>992232165</v>
      </c>
    </row>
    <row r="198" spans="3:11" x14ac:dyDescent="0.3">
      <c r="G198" s="157" t="s">
        <v>170</v>
      </c>
      <c r="H198" s="158"/>
      <c r="I198" s="203">
        <f>SUM(I195:I197)</f>
        <v>17475435692</v>
      </c>
      <c r="J198" s="158"/>
      <c r="K198" s="203">
        <f>SUM(K195:K197)</f>
        <v>17475435692</v>
      </c>
    </row>
    <row r="199" spans="3:11" ht="18.600000000000001" customHeight="1" x14ac:dyDescent="0.3"/>
    <row r="200" spans="3:11" ht="45.6" customHeight="1" x14ac:dyDescent="0.3">
      <c r="G200" s="199" t="s">
        <v>491</v>
      </c>
      <c r="H200" s="204"/>
      <c r="I200" s="199" t="s">
        <v>492</v>
      </c>
      <c r="J200" s="79"/>
      <c r="K200" s="200" t="s">
        <v>405</v>
      </c>
    </row>
    <row r="201" spans="3:11" x14ac:dyDescent="0.3">
      <c r="C201" s="18">
        <v>2022</v>
      </c>
      <c r="G201" s="47" t="s">
        <v>360</v>
      </c>
      <c r="I201" s="47" t="s">
        <v>360</v>
      </c>
      <c r="J201" s="79"/>
      <c r="K201" s="1" t="s">
        <v>360</v>
      </c>
    </row>
    <row r="202" spans="3:11" x14ac:dyDescent="0.3">
      <c r="C202" s="18" t="s">
        <v>441</v>
      </c>
    </row>
    <row r="203" spans="3:11" x14ac:dyDescent="0.3">
      <c r="C203" s="376" t="s">
        <v>207</v>
      </c>
      <c r="D203" s="376"/>
      <c r="G203" s="131">
        <v>227449707</v>
      </c>
      <c r="H203" s="131"/>
      <c r="I203" s="165" t="s">
        <v>170</v>
      </c>
      <c r="J203" s="131"/>
      <c r="K203" s="165">
        <f>SUM(G203:J203)</f>
        <v>227449707</v>
      </c>
    </row>
    <row r="204" spans="3:11" x14ac:dyDescent="0.3">
      <c r="C204" s="376" t="s">
        <v>493</v>
      </c>
      <c r="D204" s="376"/>
      <c r="G204" s="163" t="s">
        <v>170</v>
      </c>
      <c r="H204" s="144"/>
      <c r="I204" s="144">
        <v>767958965</v>
      </c>
      <c r="J204" s="144"/>
      <c r="K204" s="165">
        <f>SUM(G204:J204)</f>
        <v>767958965</v>
      </c>
    </row>
    <row r="205" spans="3:11" x14ac:dyDescent="0.3">
      <c r="G205" s="146">
        <f>SUM(G203:G204)</f>
        <v>227449707</v>
      </c>
      <c r="H205" s="146"/>
      <c r="I205" s="146">
        <f>SUM(I203:I204)</f>
        <v>767958965</v>
      </c>
      <c r="J205" s="146"/>
      <c r="K205" s="146">
        <f>SUM(K203:K204)</f>
        <v>995408672</v>
      </c>
    </row>
    <row r="206" spans="3:11" x14ac:dyDescent="0.3">
      <c r="G206" s="131"/>
      <c r="H206" s="131"/>
      <c r="I206" s="131"/>
      <c r="J206" s="131"/>
      <c r="K206" s="131"/>
    </row>
    <row r="207" spans="3:11" ht="15.6" customHeight="1" x14ac:dyDescent="0.3">
      <c r="C207" s="3" t="s">
        <v>444</v>
      </c>
      <c r="G207" s="131"/>
      <c r="H207" s="131"/>
      <c r="I207" s="131"/>
      <c r="J207" s="131"/>
      <c r="K207" s="131"/>
    </row>
    <row r="208" spans="3:11" x14ac:dyDescent="0.3">
      <c r="C208" s="376" t="s">
        <v>449</v>
      </c>
      <c r="D208" s="376"/>
      <c r="G208" s="165" t="s">
        <v>170</v>
      </c>
      <c r="H208" s="131"/>
      <c r="I208" s="131">
        <v>5111258539</v>
      </c>
      <c r="J208" s="131"/>
      <c r="K208" s="131">
        <f>SUM(G208:I208)</f>
        <v>5111258539</v>
      </c>
    </row>
    <row r="209" spans="1:11" x14ac:dyDescent="0.3">
      <c r="C209" s="376" t="s">
        <v>57</v>
      </c>
      <c r="D209" s="376"/>
      <c r="G209" s="165" t="s">
        <v>170</v>
      </c>
      <c r="H209" s="131"/>
      <c r="I209" s="131">
        <v>8650148078</v>
      </c>
      <c r="J209" s="131"/>
      <c r="K209" s="131">
        <f>SUM(G209:I209)</f>
        <v>8650148078</v>
      </c>
    </row>
    <row r="210" spans="1:11" x14ac:dyDescent="0.3">
      <c r="C210" s="376" t="s">
        <v>209</v>
      </c>
      <c r="D210" s="376"/>
      <c r="G210" s="163" t="s">
        <v>170</v>
      </c>
      <c r="H210" s="144"/>
      <c r="I210" s="144">
        <v>1235940187</v>
      </c>
      <c r="J210" s="144"/>
      <c r="K210" s="131">
        <f>SUM(G210:I210)</f>
        <v>1235940187</v>
      </c>
    </row>
    <row r="211" spans="1:11" x14ac:dyDescent="0.3">
      <c r="G211" s="205">
        <f>SUM(G208:G210)</f>
        <v>0</v>
      </c>
      <c r="H211" s="146"/>
      <c r="I211" s="205">
        <f>SUM(I208:I210)</f>
        <v>14997346804</v>
      </c>
      <c r="J211" s="146"/>
      <c r="K211" s="205">
        <f>SUM(K208:K210)</f>
        <v>14997346804</v>
      </c>
    </row>
    <row r="212" spans="1:11" x14ac:dyDescent="0.3">
      <c r="G212" s="131"/>
      <c r="H212" s="131"/>
      <c r="I212" s="131"/>
      <c r="J212" s="131"/>
      <c r="K212" s="131"/>
    </row>
    <row r="224" spans="1:11" x14ac:dyDescent="0.3">
      <c r="A224" s="12" t="s">
        <v>32</v>
      </c>
      <c r="B224" s="13"/>
      <c r="C224" s="13"/>
      <c r="D224" s="13"/>
      <c r="E224" s="13"/>
      <c r="F224" s="13"/>
      <c r="G224" s="13"/>
      <c r="H224" s="13"/>
      <c r="I224" s="14"/>
      <c r="J224" s="40"/>
      <c r="K224" s="15"/>
    </row>
    <row r="225" spans="1:11" x14ac:dyDescent="0.3">
      <c r="A225" s="12" t="s">
        <v>102</v>
      </c>
      <c r="B225" s="13"/>
      <c r="C225" s="13"/>
      <c r="D225" s="13"/>
      <c r="E225" s="13"/>
      <c r="F225" s="13"/>
      <c r="G225" s="13"/>
      <c r="H225" s="13"/>
      <c r="I225" s="14"/>
      <c r="J225" s="40"/>
      <c r="K225" s="15"/>
    </row>
    <row r="226" spans="1:11" x14ac:dyDescent="0.3">
      <c r="A226" s="12" t="s">
        <v>70</v>
      </c>
      <c r="B226" s="13"/>
      <c r="C226" s="13"/>
      <c r="D226" s="13"/>
      <c r="E226" s="13"/>
      <c r="F226" s="13"/>
      <c r="G226" s="13"/>
      <c r="H226" s="13"/>
      <c r="I226" s="14"/>
      <c r="J226" s="15"/>
      <c r="K226" s="15"/>
    </row>
    <row r="227" spans="1:11" ht="16.2" thickBot="1" x14ac:dyDescent="0.35">
      <c r="A227" s="353" t="s">
        <v>36</v>
      </c>
      <c r="B227" s="354"/>
      <c r="C227" s="354"/>
      <c r="D227" s="354"/>
      <c r="E227" s="354"/>
      <c r="F227" s="354"/>
      <c r="G227" s="354"/>
      <c r="H227" s="354"/>
      <c r="I227" s="354"/>
      <c r="J227" s="354"/>
      <c r="K227" s="354"/>
    </row>
    <row r="229" spans="1:11" x14ac:dyDescent="0.3">
      <c r="A229" s="48" t="s">
        <v>494</v>
      </c>
      <c r="C229" s="368" t="s">
        <v>495</v>
      </c>
      <c r="D229" s="368"/>
    </row>
    <row r="230" spans="1:11" x14ac:dyDescent="0.3">
      <c r="C230" s="376" t="s">
        <v>496</v>
      </c>
      <c r="D230" s="376"/>
      <c r="E230" s="376"/>
      <c r="F230" s="376"/>
      <c r="G230" s="376"/>
    </row>
    <row r="232" spans="1:11" ht="15.6" customHeight="1" x14ac:dyDescent="0.3">
      <c r="C232" s="345" t="s">
        <v>497</v>
      </c>
      <c r="D232" s="345"/>
      <c r="E232" s="345"/>
      <c r="F232" s="345"/>
      <c r="G232" s="345"/>
      <c r="H232" s="345"/>
      <c r="I232" s="345"/>
      <c r="J232" s="345"/>
      <c r="K232" s="345"/>
    </row>
    <row r="233" spans="1:11" x14ac:dyDescent="0.3">
      <c r="C233" s="345"/>
      <c r="D233" s="345"/>
      <c r="E233" s="345"/>
      <c r="F233" s="345"/>
      <c r="G233" s="345"/>
      <c r="H233" s="345"/>
      <c r="I233" s="345"/>
      <c r="J233" s="345"/>
      <c r="K233" s="345"/>
    </row>
    <row r="235" spans="1:11" x14ac:dyDescent="0.3">
      <c r="C235" s="345" t="s">
        <v>498</v>
      </c>
      <c r="D235" s="345"/>
      <c r="E235" s="345"/>
      <c r="F235" s="345"/>
      <c r="G235" s="345"/>
      <c r="H235" s="345"/>
      <c r="I235" s="345"/>
      <c r="J235" s="345"/>
      <c r="K235" s="345"/>
    </row>
    <row r="236" spans="1:11" x14ac:dyDescent="0.3">
      <c r="C236" s="345"/>
      <c r="D236" s="345"/>
      <c r="E236" s="345"/>
      <c r="F236" s="345"/>
      <c r="G236" s="345"/>
      <c r="H236" s="345"/>
      <c r="I236" s="345"/>
      <c r="J236" s="345"/>
      <c r="K236" s="345"/>
    </row>
    <row r="237" spans="1:11" x14ac:dyDescent="0.3">
      <c r="C237" s="5"/>
      <c r="D237" s="5"/>
      <c r="E237" s="5"/>
      <c r="F237" s="5"/>
      <c r="G237" s="5"/>
      <c r="H237" s="5"/>
      <c r="I237" s="5"/>
      <c r="J237" s="5"/>
      <c r="K237" s="5"/>
    </row>
    <row r="238" spans="1:11" ht="19.8" customHeight="1" x14ac:dyDescent="0.3">
      <c r="C238" s="345" t="s">
        <v>499</v>
      </c>
      <c r="D238" s="345"/>
      <c r="E238" s="345"/>
      <c r="F238" s="345"/>
      <c r="G238" s="345"/>
      <c r="H238" s="345"/>
      <c r="I238" s="345"/>
      <c r="J238" s="345"/>
      <c r="K238" s="345"/>
    </row>
    <row r="239" spans="1:11" x14ac:dyDescent="0.3">
      <c r="C239" s="345"/>
      <c r="D239" s="345"/>
      <c r="E239" s="345"/>
      <c r="F239" s="345"/>
      <c r="G239" s="345"/>
      <c r="H239" s="345"/>
      <c r="I239" s="345"/>
      <c r="J239" s="345"/>
      <c r="K239" s="345"/>
    </row>
    <row r="241" spans="3:11" ht="17.399999999999999" customHeight="1" x14ac:dyDescent="0.3">
      <c r="C241" s="345" t="s">
        <v>500</v>
      </c>
      <c r="D241" s="345"/>
      <c r="E241" s="345"/>
      <c r="F241" s="345"/>
      <c r="G241" s="345"/>
      <c r="H241" s="345"/>
      <c r="I241" s="345"/>
      <c r="J241" s="345"/>
      <c r="K241" s="345"/>
    </row>
    <row r="242" spans="3:11" x14ac:dyDescent="0.3">
      <c r="C242" s="345"/>
      <c r="D242" s="345"/>
      <c r="E242" s="345"/>
      <c r="F242" s="345"/>
      <c r="G242" s="345"/>
      <c r="H242" s="345"/>
      <c r="I242" s="345"/>
      <c r="J242" s="345"/>
      <c r="K242" s="345"/>
    </row>
    <row r="243" spans="3:11" ht="31.2" customHeight="1" x14ac:dyDescent="0.3">
      <c r="G243" s="47" t="s">
        <v>501</v>
      </c>
      <c r="I243" s="399">
        <v>2023</v>
      </c>
      <c r="J243" s="399"/>
      <c r="K243" s="399"/>
    </row>
    <row r="244" spans="3:11" x14ac:dyDescent="0.3">
      <c r="I244" s="1" t="s">
        <v>502</v>
      </c>
      <c r="J244" s="3"/>
      <c r="K244" s="21" t="s">
        <v>503</v>
      </c>
    </row>
    <row r="245" spans="3:11" x14ac:dyDescent="0.3">
      <c r="C245" s="3" t="s">
        <v>38</v>
      </c>
      <c r="I245" s="1" t="s">
        <v>360</v>
      </c>
      <c r="J245" s="3"/>
      <c r="K245" s="1" t="s">
        <v>360</v>
      </c>
    </row>
    <row r="246" spans="3:11" x14ac:dyDescent="0.3">
      <c r="C246" s="345" t="s">
        <v>504</v>
      </c>
      <c r="D246" s="345"/>
      <c r="E246" s="345"/>
      <c r="G246" s="79">
        <v>2</v>
      </c>
      <c r="I246" s="131">
        <f>[1]FS!J121</f>
        <v>702306492</v>
      </c>
      <c r="J246" s="131"/>
      <c r="K246" s="131">
        <f>I246</f>
        <v>702306492</v>
      </c>
    </row>
    <row r="247" spans="3:11" x14ac:dyDescent="0.3">
      <c r="C247" s="376" t="s">
        <v>505</v>
      </c>
      <c r="D247" s="376"/>
      <c r="G247" s="79">
        <v>1</v>
      </c>
      <c r="I247" s="144">
        <f>[1]FS!J122</f>
        <v>542392106</v>
      </c>
      <c r="J247" s="131"/>
      <c r="K247" s="131">
        <f>I247</f>
        <v>542392106</v>
      </c>
    </row>
    <row r="248" spans="3:11" x14ac:dyDescent="0.3">
      <c r="I248" s="146">
        <f>SUM(I246:I247)</f>
        <v>1244698598</v>
      </c>
      <c r="J248" s="131"/>
      <c r="K248" s="146">
        <f>SUM(K246:K247)</f>
        <v>1244698598</v>
      </c>
    </row>
    <row r="250" spans="3:11" x14ac:dyDescent="0.3">
      <c r="C250" s="368" t="s">
        <v>506</v>
      </c>
      <c r="D250" s="368"/>
    </row>
    <row r="251" spans="3:11" x14ac:dyDescent="0.3">
      <c r="C251" s="376" t="s">
        <v>57</v>
      </c>
      <c r="D251" s="376"/>
      <c r="G251" s="79">
        <v>2</v>
      </c>
      <c r="I251" s="29">
        <f>[1]FS!J134</f>
        <v>8650148078</v>
      </c>
      <c r="J251" s="29"/>
      <c r="K251" s="29">
        <f>I251</f>
        <v>8650148078</v>
      </c>
    </row>
    <row r="252" spans="3:11" x14ac:dyDescent="0.3">
      <c r="C252" s="376" t="s">
        <v>61</v>
      </c>
      <c r="D252" s="376"/>
      <c r="G252" s="79">
        <v>1</v>
      </c>
      <c r="I252" s="29">
        <f>[1]FS!J139</f>
        <v>7833055449</v>
      </c>
      <c r="J252" s="29"/>
      <c r="K252" s="29">
        <f>I252</f>
        <v>7833055449</v>
      </c>
    </row>
    <row r="253" spans="3:11" x14ac:dyDescent="0.3">
      <c r="C253" s="376" t="s">
        <v>209</v>
      </c>
      <c r="D253" s="376"/>
      <c r="G253" s="79">
        <v>2</v>
      </c>
      <c r="I253" s="178">
        <f>[1]FS!J138</f>
        <v>992232165</v>
      </c>
      <c r="J253" s="29"/>
      <c r="K253" s="29">
        <f>I253</f>
        <v>992232165</v>
      </c>
    </row>
    <row r="254" spans="3:11" x14ac:dyDescent="0.3">
      <c r="I254" s="178">
        <f>SUM(I251:I253)</f>
        <v>17475435692</v>
      </c>
      <c r="J254" s="29"/>
      <c r="K254" s="174">
        <f>SUM(K251:K253)</f>
        <v>17475435692</v>
      </c>
    </row>
    <row r="277" spans="1:11" x14ac:dyDescent="0.3">
      <c r="A277" s="12" t="s">
        <v>32</v>
      </c>
      <c r="B277" s="13"/>
      <c r="C277" s="13"/>
      <c r="D277" s="13"/>
      <c r="E277" s="13"/>
      <c r="F277" s="13"/>
      <c r="G277" s="13"/>
      <c r="H277" s="13"/>
      <c r="I277" s="14"/>
      <c r="J277" s="40"/>
      <c r="K277" s="15"/>
    </row>
    <row r="278" spans="1:11" x14ac:dyDescent="0.3">
      <c r="A278" s="12" t="s">
        <v>102</v>
      </c>
      <c r="B278" s="13"/>
      <c r="C278" s="13"/>
      <c r="D278" s="13"/>
      <c r="E278" s="13"/>
      <c r="F278" s="13"/>
      <c r="G278" s="13"/>
      <c r="H278" s="13"/>
      <c r="I278" s="14"/>
      <c r="J278" s="40"/>
      <c r="K278" s="15"/>
    </row>
    <row r="279" spans="1:11" x14ac:dyDescent="0.3">
      <c r="A279" s="12" t="s">
        <v>70</v>
      </c>
      <c r="B279" s="13"/>
      <c r="C279" s="13"/>
      <c r="D279" s="13"/>
      <c r="E279" s="13"/>
      <c r="F279" s="13"/>
      <c r="G279" s="13"/>
      <c r="H279" s="13"/>
      <c r="I279" s="14"/>
      <c r="J279" s="15"/>
      <c r="K279" s="15"/>
    </row>
    <row r="280" spans="1:11" ht="16.2" thickBot="1" x14ac:dyDescent="0.35">
      <c r="A280" s="353" t="s">
        <v>36</v>
      </c>
      <c r="B280" s="354"/>
      <c r="C280" s="354"/>
      <c r="D280" s="354"/>
      <c r="E280" s="354"/>
      <c r="F280" s="354"/>
      <c r="G280" s="354"/>
      <c r="H280" s="354"/>
      <c r="I280" s="354"/>
      <c r="J280" s="354"/>
      <c r="K280" s="354"/>
    </row>
    <row r="282" spans="1:11" x14ac:dyDescent="0.3">
      <c r="A282" s="48" t="s">
        <v>494</v>
      </c>
      <c r="C282" s="3" t="s">
        <v>507</v>
      </c>
    </row>
    <row r="283" spans="1:11" ht="16.8" customHeight="1" x14ac:dyDescent="0.3">
      <c r="C283" s="345" t="s">
        <v>508</v>
      </c>
      <c r="D283" s="345"/>
      <c r="E283" s="345"/>
      <c r="F283" s="345"/>
      <c r="G283" s="345"/>
      <c r="H283" s="345"/>
      <c r="I283" s="345"/>
      <c r="J283" s="345"/>
      <c r="K283" s="345"/>
    </row>
    <row r="284" spans="1:11" x14ac:dyDescent="0.3">
      <c r="C284" s="345"/>
      <c r="D284" s="345"/>
      <c r="E284" s="345"/>
      <c r="F284" s="345"/>
      <c r="G284" s="345"/>
      <c r="H284" s="345"/>
      <c r="I284" s="345"/>
      <c r="J284" s="345"/>
      <c r="K284" s="345"/>
    </row>
    <row r="285" spans="1:11" ht="33" customHeight="1" x14ac:dyDescent="0.3">
      <c r="G285" s="3" t="s">
        <v>501</v>
      </c>
      <c r="I285" s="399">
        <v>2022</v>
      </c>
      <c r="J285" s="399"/>
      <c r="K285" s="399"/>
    </row>
    <row r="286" spans="1:11" x14ac:dyDescent="0.3">
      <c r="C286" s="3"/>
      <c r="I286" s="1" t="s">
        <v>502</v>
      </c>
      <c r="J286" s="3"/>
      <c r="K286" s="21" t="s">
        <v>503</v>
      </c>
    </row>
    <row r="287" spans="1:11" ht="15.6" customHeight="1" x14ac:dyDescent="0.3">
      <c r="C287" s="3" t="s">
        <v>38</v>
      </c>
      <c r="I287" s="1" t="s">
        <v>360</v>
      </c>
      <c r="J287" s="3"/>
      <c r="K287" s="1" t="s">
        <v>360</v>
      </c>
    </row>
    <row r="288" spans="1:11" ht="15.6" customHeight="1" x14ac:dyDescent="0.3">
      <c r="C288" s="345" t="s">
        <v>504</v>
      </c>
      <c r="D288" s="345"/>
      <c r="E288" s="345"/>
      <c r="G288" s="79">
        <v>2</v>
      </c>
      <c r="I288" s="29">
        <v>227449707</v>
      </c>
      <c r="J288" s="29"/>
      <c r="K288" s="29">
        <v>227449707</v>
      </c>
    </row>
    <row r="289" spans="2:11" x14ac:dyDescent="0.3">
      <c r="C289" s="376" t="s">
        <v>505</v>
      </c>
      <c r="D289" s="376"/>
      <c r="G289" s="79">
        <v>1</v>
      </c>
      <c r="I289" s="29">
        <v>767958965</v>
      </c>
      <c r="J289" s="29"/>
      <c r="K289" s="29">
        <v>767958965</v>
      </c>
    </row>
    <row r="290" spans="2:11" ht="16.2" thickBot="1" x14ac:dyDescent="0.35">
      <c r="I290" s="185">
        <f>I289+I288</f>
        <v>995408672</v>
      </c>
      <c r="J290" s="29"/>
      <c r="K290" s="185">
        <f>K289+K288</f>
        <v>995408672</v>
      </c>
    </row>
    <row r="291" spans="2:11" ht="16.2" thickTop="1" x14ac:dyDescent="0.3">
      <c r="I291" s="29"/>
      <c r="J291" s="29"/>
      <c r="K291" s="29"/>
    </row>
    <row r="292" spans="2:11" x14ac:dyDescent="0.3">
      <c r="C292" s="368" t="s">
        <v>506</v>
      </c>
      <c r="D292" s="368"/>
      <c r="G292" s="79"/>
      <c r="I292" s="29"/>
      <c r="J292" s="29"/>
      <c r="K292" s="29"/>
    </row>
    <row r="293" spans="2:11" x14ac:dyDescent="0.3">
      <c r="C293" s="376" t="s">
        <v>57</v>
      </c>
      <c r="D293" s="376"/>
      <c r="G293" s="79">
        <v>2</v>
      </c>
      <c r="I293" s="29">
        <v>8650148078</v>
      </c>
      <c r="J293" s="29"/>
      <c r="K293" s="29">
        <v>8731630794</v>
      </c>
    </row>
    <row r="294" spans="2:11" x14ac:dyDescent="0.3">
      <c r="C294" s="376" t="s">
        <v>61</v>
      </c>
      <c r="D294" s="376"/>
      <c r="G294" s="79">
        <v>1</v>
      </c>
      <c r="I294" s="29">
        <v>5111258539</v>
      </c>
      <c r="J294" s="29"/>
      <c r="K294" s="29">
        <v>5111258539</v>
      </c>
    </row>
    <row r="295" spans="2:11" x14ac:dyDescent="0.3">
      <c r="C295" s="376" t="s">
        <v>209</v>
      </c>
      <c r="D295" s="376"/>
      <c r="G295" s="79">
        <v>2</v>
      </c>
      <c r="I295" s="29">
        <v>1235940187</v>
      </c>
      <c r="J295" s="29"/>
      <c r="K295" s="29">
        <v>1235940187</v>
      </c>
    </row>
    <row r="296" spans="2:11" ht="16.2" thickBot="1" x14ac:dyDescent="0.35">
      <c r="I296" s="185">
        <f>I293+I294+I295</f>
        <v>14997346804</v>
      </c>
      <c r="J296" s="29"/>
      <c r="K296" s="185">
        <f>K293+K294+K295</f>
        <v>15078829520</v>
      </c>
    </row>
    <row r="297" spans="2:11" ht="16.2" thickTop="1" x14ac:dyDescent="0.3">
      <c r="I297" s="29"/>
      <c r="J297" s="29"/>
      <c r="K297" s="29"/>
    </row>
    <row r="298" spans="2:11" x14ac:dyDescent="0.3">
      <c r="I298" s="29"/>
      <c r="J298" s="29"/>
      <c r="K298" s="29"/>
    </row>
    <row r="299" spans="2:11" x14ac:dyDescent="0.3">
      <c r="C299" s="368" t="s">
        <v>509</v>
      </c>
      <c r="D299" s="368"/>
      <c r="E299" s="368"/>
      <c r="F299" s="368"/>
      <c r="G299" s="368"/>
      <c r="H299" s="368"/>
      <c r="I299" s="368"/>
      <c r="J299" s="29"/>
      <c r="K299" s="29"/>
    </row>
    <row r="300" spans="2:11" x14ac:dyDescent="0.3">
      <c r="C300" s="2" t="s">
        <v>510</v>
      </c>
      <c r="I300" s="29"/>
      <c r="J300" s="29"/>
      <c r="K300" s="29"/>
    </row>
    <row r="301" spans="2:11" x14ac:dyDescent="0.3">
      <c r="I301" s="29"/>
      <c r="J301" s="29"/>
      <c r="K301" s="29"/>
    </row>
    <row r="302" spans="2:11" ht="19.8" customHeight="1" x14ac:dyDescent="0.3">
      <c r="B302" s="3" t="s">
        <v>187</v>
      </c>
      <c r="C302" s="345" t="s">
        <v>511</v>
      </c>
      <c r="D302" s="345"/>
      <c r="E302" s="345"/>
      <c r="F302" s="345"/>
      <c r="G302" s="345"/>
      <c r="H302" s="345"/>
      <c r="I302" s="345"/>
      <c r="J302" s="345"/>
      <c r="K302" s="345"/>
    </row>
    <row r="303" spans="2:11" x14ac:dyDescent="0.3">
      <c r="C303" s="345"/>
      <c r="D303" s="345"/>
      <c r="E303" s="345"/>
      <c r="F303" s="345"/>
      <c r="G303" s="345"/>
      <c r="H303" s="345"/>
      <c r="I303" s="345"/>
      <c r="J303" s="345"/>
      <c r="K303" s="345"/>
    </row>
    <row r="304" spans="2:11" x14ac:dyDescent="0.3">
      <c r="C304" s="345"/>
      <c r="D304" s="345"/>
      <c r="E304" s="345"/>
      <c r="F304" s="345"/>
      <c r="G304" s="345"/>
      <c r="H304" s="345"/>
      <c r="I304" s="345"/>
      <c r="J304" s="345"/>
      <c r="K304" s="345"/>
    </row>
    <row r="308" spans="1:11" x14ac:dyDescent="0.3">
      <c r="A308" s="48" t="s">
        <v>512</v>
      </c>
      <c r="B308" s="3" t="s">
        <v>513</v>
      </c>
    </row>
    <row r="309" spans="1:11" ht="15.45" customHeight="1" x14ac:dyDescent="0.3">
      <c r="A309" s="48"/>
      <c r="B309" s="398" t="s">
        <v>514</v>
      </c>
      <c r="C309" s="398"/>
      <c r="D309" s="398"/>
      <c r="E309" s="398"/>
      <c r="F309" s="398"/>
      <c r="G309" s="398"/>
      <c r="H309" s="398"/>
      <c r="I309" s="398"/>
      <c r="J309" s="398"/>
      <c r="K309" s="398"/>
    </row>
    <row r="310" spans="1:11" x14ac:dyDescent="0.3">
      <c r="A310" s="48"/>
      <c r="B310" s="398"/>
      <c r="C310" s="398"/>
      <c r="D310" s="398"/>
      <c r="E310" s="398"/>
      <c r="F310" s="398"/>
      <c r="G310" s="398"/>
      <c r="H310" s="398"/>
      <c r="I310" s="398"/>
      <c r="J310" s="398"/>
      <c r="K310" s="398"/>
    </row>
    <row r="311" spans="1:11" x14ac:dyDescent="0.3">
      <c r="A311" s="48"/>
      <c r="B311" s="206"/>
      <c r="C311" s="46"/>
      <c r="D311" s="46"/>
      <c r="E311" s="46"/>
      <c r="F311" s="46"/>
      <c r="G311" s="46"/>
      <c r="H311" s="46"/>
      <c r="I311" s="46"/>
      <c r="J311" s="46"/>
      <c r="K311" s="46"/>
    </row>
    <row r="312" spans="1:11" ht="15.45" customHeight="1" x14ac:dyDescent="0.3">
      <c r="A312" s="48"/>
      <c r="B312" s="361" t="s">
        <v>515</v>
      </c>
      <c r="C312" s="361"/>
      <c r="D312" s="361"/>
      <c r="E312" s="361"/>
      <c r="F312" s="361"/>
      <c r="G312" s="361"/>
      <c r="H312" s="361"/>
      <c r="I312" s="361"/>
      <c r="J312" s="361"/>
      <c r="K312" s="361"/>
    </row>
    <row r="313" spans="1:11" ht="15.45" customHeight="1" x14ac:dyDescent="0.3">
      <c r="A313" s="48"/>
      <c r="B313" s="361"/>
      <c r="C313" s="361"/>
      <c r="D313" s="361"/>
      <c r="E313" s="361"/>
      <c r="F313" s="361"/>
      <c r="G313" s="361"/>
      <c r="H313" s="361"/>
      <c r="I313" s="361"/>
      <c r="J313" s="361"/>
      <c r="K313" s="361"/>
    </row>
    <row r="314" spans="1:11" ht="15.45" customHeight="1" x14ac:dyDescent="0.3">
      <c r="A314" s="48"/>
      <c r="B314" s="361"/>
      <c r="C314" s="361"/>
      <c r="D314" s="361"/>
      <c r="E314" s="361"/>
      <c r="F314" s="361"/>
      <c r="G314" s="361"/>
      <c r="H314" s="361"/>
      <c r="I314" s="361"/>
      <c r="J314" s="361"/>
      <c r="K314" s="361"/>
    </row>
    <row r="315" spans="1:11" x14ac:dyDescent="0.3">
      <c r="A315" s="48"/>
      <c r="B315" s="207"/>
      <c r="C315" s="207"/>
      <c r="D315" s="207"/>
      <c r="E315" s="207"/>
      <c r="F315" s="10"/>
      <c r="G315" s="207"/>
      <c r="H315" s="207"/>
      <c r="I315" s="208"/>
      <c r="J315" s="208"/>
      <c r="K315" s="208"/>
    </row>
    <row r="316" spans="1:11" ht="15.45" customHeight="1" x14ac:dyDescent="0.3">
      <c r="A316" s="48"/>
      <c r="B316" s="361" t="s">
        <v>516</v>
      </c>
      <c r="C316" s="361"/>
      <c r="D316" s="361"/>
      <c r="E316" s="361"/>
      <c r="F316" s="361"/>
      <c r="G316" s="361"/>
      <c r="H316" s="361"/>
      <c r="I316" s="361"/>
      <c r="J316" s="361"/>
      <c r="K316" s="361"/>
    </row>
    <row r="317" spans="1:11" ht="15.45" customHeight="1" x14ac:dyDescent="0.3">
      <c r="A317" s="48"/>
      <c r="B317" s="361"/>
      <c r="C317" s="361"/>
      <c r="D317" s="361"/>
      <c r="E317" s="361"/>
      <c r="F317" s="361"/>
      <c r="G317" s="361"/>
      <c r="H317" s="361"/>
      <c r="I317" s="361"/>
      <c r="J317" s="361"/>
      <c r="K317" s="361"/>
    </row>
    <row r="318" spans="1:11" x14ac:dyDescent="0.3">
      <c r="A318" s="48"/>
      <c r="B318" s="53"/>
      <c r="C318" s="53"/>
      <c r="D318" s="53"/>
      <c r="E318" s="53"/>
      <c r="F318" s="53"/>
      <c r="G318" s="53"/>
      <c r="H318" s="208"/>
      <c r="I318" s="208"/>
      <c r="J318" s="208"/>
      <c r="K318" s="208"/>
    </row>
    <row r="319" spans="1:11" x14ac:dyDescent="0.3">
      <c r="A319" s="48" t="s">
        <v>517</v>
      </c>
      <c r="B319" s="3" t="s">
        <v>518</v>
      </c>
    </row>
    <row r="321" spans="2:11" ht="15.45" customHeight="1" x14ac:dyDescent="0.3">
      <c r="B321" s="364" t="s">
        <v>519</v>
      </c>
      <c r="C321" s="364"/>
      <c r="D321" s="364"/>
      <c r="E321" s="364"/>
      <c r="F321" s="364"/>
      <c r="G321" s="364"/>
      <c r="H321" s="364"/>
      <c r="I321" s="364"/>
      <c r="J321" s="364"/>
      <c r="K321" s="364"/>
    </row>
    <row r="322" spans="2:11" x14ac:dyDescent="0.3">
      <c r="B322" s="364"/>
      <c r="C322" s="364"/>
      <c r="D322" s="364"/>
      <c r="E322" s="364"/>
      <c r="F322" s="364"/>
      <c r="G322" s="364"/>
      <c r="H322" s="364"/>
      <c r="I322" s="364"/>
      <c r="J322" s="364"/>
      <c r="K322" s="364"/>
    </row>
    <row r="323" spans="2:11" x14ac:dyDescent="0.3">
      <c r="B323" s="53"/>
      <c r="C323" s="53"/>
      <c r="D323" s="53"/>
      <c r="E323" s="53"/>
      <c r="F323" s="53"/>
      <c r="G323" s="53"/>
      <c r="H323" s="53"/>
      <c r="I323" s="53"/>
      <c r="J323" s="53"/>
      <c r="K323" s="53"/>
    </row>
  </sheetData>
  <sheetProtection algorithmName="SHA-512" hashValue="CFOICOVOamRcx+wg+2XxB0GiERV9nPRXkloAN/L+gbPAytUrigXslmwv5mVbQecEak4nipBolV3imdtoOsv+Zw==" saltValue="mq7/YadVGZqNQYyfCeHMkA==" spinCount="100000" sheet="1" objects="1" scenarios="1"/>
  <mergeCells count="110">
    <mergeCell ref="C16:D16"/>
    <mergeCell ref="C19:D19"/>
    <mergeCell ref="C20:D20"/>
    <mergeCell ref="C21:D21"/>
    <mergeCell ref="C22:D22"/>
    <mergeCell ref="G26:K26"/>
    <mergeCell ref="A4:K4"/>
    <mergeCell ref="C7:D7"/>
    <mergeCell ref="C8:K9"/>
    <mergeCell ref="G11:K11"/>
    <mergeCell ref="G12:K12"/>
    <mergeCell ref="E13:E14"/>
    <mergeCell ref="A46:K46"/>
    <mergeCell ref="C50:D50"/>
    <mergeCell ref="C51:K52"/>
    <mergeCell ref="C55:K56"/>
    <mergeCell ref="E57:K57"/>
    <mergeCell ref="E58:K58"/>
    <mergeCell ref="E29:E30"/>
    <mergeCell ref="C32:D32"/>
    <mergeCell ref="C35:D35"/>
    <mergeCell ref="C37:D37"/>
    <mergeCell ref="C38:D38"/>
    <mergeCell ref="C40:D40"/>
    <mergeCell ref="C70:D70"/>
    <mergeCell ref="E72:K72"/>
    <mergeCell ref="E73:K73"/>
    <mergeCell ref="C76:D76"/>
    <mergeCell ref="C77:D77"/>
    <mergeCell ref="C80:D80"/>
    <mergeCell ref="C61:D61"/>
    <mergeCell ref="C62:D62"/>
    <mergeCell ref="C65:D65"/>
    <mergeCell ref="C66:D66"/>
    <mergeCell ref="C67:D67"/>
    <mergeCell ref="C68:D68"/>
    <mergeCell ref="C94:K95"/>
    <mergeCell ref="C97:K99"/>
    <mergeCell ref="C101:K102"/>
    <mergeCell ref="C104:E104"/>
    <mergeCell ref="C106:K107"/>
    <mergeCell ref="C109:E109"/>
    <mergeCell ref="C81:D81"/>
    <mergeCell ref="C82:D82"/>
    <mergeCell ref="C83:D83"/>
    <mergeCell ref="C85:D85"/>
    <mergeCell ref="A90:K90"/>
    <mergeCell ref="C93:D93"/>
    <mergeCell ref="C121:D121"/>
    <mergeCell ref="C123:G123"/>
    <mergeCell ref="C124:D124"/>
    <mergeCell ref="C126:K127"/>
    <mergeCell ref="A141:K141"/>
    <mergeCell ref="C144:D144"/>
    <mergeCell ref="C110:G110"/>
    <mergeCell ref="C113:D113"/>
    <mergeCell ref="C114:E114"/>
    <mergeCell ref="C115:D115"/>
    <mergeCell ref="C116:D116"/>
    <mergeCell ref="C119:F119"/>
    <mergeCell ref="C164:K168"/>
    <mergeCell ref="C173:D173"/>
    <mergeCell ref="C174:K176"/>
    <mergeCell ref="A183:K183"/>
    <mergeCell ref="C185:G185"/>
    <mergeCell ref="C190:E190"/>
    <mergeCell ref="C145:K146"/>
    <mergeCell ref="C148:G148"/>
    <mergeCell ref="C151:D151"/>
    <mergeCell ref="C155:D155"/>
    <mergeCell ref="C159:E159"/>
    <mergeCell ref="C161:K162"/>
    <mergeCell ref="C208:D208"/>
    <mergeCell ref="C209:D209"/>
    <mergeCell ref="C210:D210"/>
    <mergeCell ref="A227:K227"/>
    <mergeCell ref="C229:D229"/>
    <mergeCell ref="C230:G230"/>
    <mergeCell ref="C191:D191"/>
    <mergeCell ref="C195:D195"/>
    <mergeCell ref="C196:D196"/>
    <mergeCell ref="C197:D197"/>
    <mergeCell ref="C203:D203"/>
    <mergeCell ref="C204:D204"/>
    <mergeCell ref="C247:D247"/>
    <mergeCell ref="C250:D250"/>
    <mergeCell ref="C251:D251"/>
    <mergeCell ref="C252:D252"/>
    <mergeCell ref="C253:D253"/>
    <mergeCell ref="A280:K280"/>
    <mergeCell ref="C232:K233"/>
    <mergeCell ref="C235:K236"/>
    <mergeCell ref="C238:K239"/>
    <mergeCell ref="C241:K242"/>
    <mergeCell ref="I243:K243"/>
    <mergeCell ref="C246:E246"/>
    <mergeCell ref="B316:K317"/>
    <mergeCell ref="B321:K322"/>
    <mergeCell ref="C294:D294"/>
    <mergeCell ref="C295:D295"/>
    <mergeCell ref="C299:I299"/>
    <mergeCell ref="C302:K304"/>
    <mergeCell ref="B309:K310"/>
    <mergeCell ref="B312:K314"/>
    <mergeCell ref="C283:K284"/>
    <mergeCell ref="I285:K285"/>
    <mergeCell ref="C288:E288"/>
    <mergeCell ref="C289:D289"/>
    <mergeCell ref="C292:D292"/>
    <mergeCell ref="C293:D293"/>
  </mergeCells>
  <pageMargins left="0.37" right="0.32" top="0.45" bottom="0.75" header="0.3" footer="0.15"/>
  <pageSetup scale="78" firstPageNumber="19" orientation="portrait" useFirstPageNumber="1" r:id="rId1"/>
  <headerFooter>
    <oddFooter>&amp;C&amp;P</oddFooter>
  </headerFooter>
  <rowBreaks count="6" manualBreakCount="6">
    <brk id="42" max="10" man="1"/>
    <brk id="86" max="10" man="1"/>
    <brk id="137" max="10" man="1"/>
    <brk id="179" max="10" man="1"/>
    <brk id="223" max="10" man="1"/>
    <brk id="27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 1- 5, PG 7-13, PG 16-18</vt:lpstr>
      <vt:lpstr>PG 6</vt:lpstr>
      <vt:lpstr>PG 14-15</vt:lpstr>
      <vt:lpstr>19-25</vt:lpstr>
      <vt:lpstr>'19-25'!Print_Area</vt:lpstr>
      <vt:lpstr>'PG 1- 5, PG 7-13, PG 16-18'!Print_Area</vt:lpstr>
      <vt:lpstr>'PG 14-15'!Print_Area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Veerasammy</dc:creator>
  <cp:lastModifiedBy>Guyana Gold Board Guyana Gold Board</cp:lastModifiedBy>
  <cp:lastPrinted>2025-02-27T14:15:37Z</cp:lastPrinted>
  <dcterms:created xsi:type="dcterms:W3CDTF">2025-02-27T14:10:31Z</dcterms:created>
  <dcterms:modified xsi:type="dcterms:W3CDTF">2025-07-04T20:32:56Z</dcterms:modified>
</cp:coreProperties>
</file>